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podst'!$A$1:$X$76</definedName>
    <definedName name="_xlnm.Print_Area" localSheetId="4">'gm rez'!$A$1:$X$73</definedName>
    <definedName name="_xlnm.Print_Area" localSheetId="1">'pow podst'!$A$1:$W$50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52511"/>
</workbook>
</file>

<file path=xl/calcChain.xml><?xml version="1.0" encoding="utf-8"?>
<calcChain xmlns="http://schemas.openxmlformats.org/spreadsheetml/2006/main">
  <c r="Y65" i="5" l="1"/>
  <c r="Z65" i="5"/>
  <c r="AA65" i="5" s="1"/>
  <c r="AB65" i="5"/>
  <c r="Y66" i="5"/>
  <c r="Z66" i="5"/>
  <c r="AA66" i="5" s="1"/>
  <c r="Y67" i="5"/>
  <c r="Z67" i="5"/>
  <c r="AA67" i="5" s="1"/>
  <c r="M67" i="5"/>
  <c r="AB67" i="5" s="1"/>
  <c r="M66" i="5"/>
  <c r="AB66" i="5" s="1"/>
  <c r="L24" i="3" l="1"/>
  <c r="L25" i="3"/>
  <c r="P25" i="3"/>
  <c r="L28" i="3"/>
  <c r="L30" i="3"/>
  <c r="L31" i="3"/>
  <c r="P31" i="3"/>
  <c r="B29" i="7" l="1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I19" i="7"/>
  <c r="J19" i="7"/>
  <c r="K19" i="7"/>
  <c r="L19" i="7"/>
  <c r="M19" i="7"/>
  <c r="N19" i="7"/>
  <c r="O19" i="7"/>
  <c r="I18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L64" i="5"/>
  <c r="X68" i="5"/>
  <c r="T71" i="5"/>
  <c r="U71" i="5"/>
  <c r="V71" i="5"/>
  <c r="W71" i="5"/>
  <c r="X71" i="5"/>
  <c r="T70" i="5"/>
  <c r="U70" i="5"/>
  <c r="V70" i="5"/>
  <c r="W70" i="5"/>
  <c r="X70" i="5"/>
  <c r="V69" i="5"/>
  <c r="W69" i="5"/>
  <c r="X69" i="5"/>
  <c r="U69" i="5"/>
  <c r="T69" i="5"/>
  <c r="U68" i="5"/>
  <c r="V68" i="5"/>
  <c r="W68" i="5"/>
  <c r="T68" i="5"/>
  <c r="S71" i="5"/>
  <c r="S70" i="5"/>
  <c r="S69" i="5"/>
  <c r="S68" i="5"/>
  <c r="R71" i="5"/>
  <c r="R70" i="5"/>
  <c r="R69" i="5"/>
  <c r="R68" i="5"/>
  <c r="Q71" i="5"/>
  <c r="Q69" i="5"/>
  <c r="P71" i="5"/>
  <c r="P70" i="5"/>
  <c r="P69" i="5"/>
  <c r="P68" i="5"/>
  <c r="O71" i="5"/>
  <c r="O70" i="5"/>
  <c r="O69" i="5"/>
  <c r="O68" i="5"/>
  <c r="L70" i="5"/>
  <c r="K71" i="5"/>
  <c r="I71" i="5"/>
  <c r="I70" i="5"/>
  <c r="I69" i="5"/>
  <c r="I68" i="5"/>
  <c r="M64" i="5"/>
  <c r="Y64" i="5" l="1"/>
  <c r="AB64" i="5"/>
  <c r="Z64" i="5"/>
  <c r="AA64" i="5" s="1"/>
  <c r="K50" i="5"/>
  <c r="Q59" i="5" l="1"/>
  <c r="Q45" i="5"/>
  <c r="K41" i="3" l="1"/>
  <c r="X41" i="3" s="1"/>
  <c r="K40" i="3"/>
  <c r="X40" i="3" s="1"/>
  <c r="Y40" i="3" l="1"/>
  <c r="Z40" i="3" s="1"/>
  <c r="Y41" i="3"/>
  <c r="Z41" i="3" s="1"/>
  <c r="L41" i="3"/>
  <c r="AA41" i="3" s="1"/>
  <c r="L40" i="3"/>
  <c r="AA40" i="3" s="1"/>
  <c r="Y39" i="3" l="1"/>
  <c r="Z39" i="3" s="1"/>
  <c r="X39" i="3"/>
  <c r="L39" i="3"/>
  <c r="AA39" i="3" s="1"/>
  <c r="Y38" i="3"/>
  <c r="Z38" i="3" s="1"/>
  <c r="X38" i="3"/>
  <c r="L38" i="3"/>
  <c r="AA38" i="3" s="1"/>
  <c r="L63" i="5"/>
  <c r="L62" i="5"/>
  <c r="Y62" i="5" l="1"/>
  <c r="L71" i="5"/>
  <c r="E21" i="7"/>
  <c r="M63" i="5"/>
  <c r="AB63" i="5" s="1"/>
  <c r="Z63" i="5"/>
  <c r="AA63" i="5" s="1"/>
  <c r="Z62" i="5"/>
  <c r="AA62" i="5" s="1"/>
  <c r="Y63" i="5"/>
  <c r="M62" i="5"/>
  <c r="AB62" i="5" s="1"/>
  <c r="K44" i="5" l="1"/>
  <c r="C20" i="7" l="1"/>
  <c r="K51" i="5"/>
  <c r="K70" i="5" s="1"/>
  <c r="Q46" i="5"/>
  <c r="Q70" i="5" l="1"/>
  <c r="H20" i="7"/>
  <c r="H18" i="7"/>
  <c r="Q68" i="5"/>
  <c r="J16" i="3"/>
  <c r="J12" i="3" l="1"/>
  <c r="P12" i="3"/>
  <c r="J33" i="3" l="1"/>
  <c r="P32" i="3" l="1"/>
  <c r="X32" i="3" s="1"/>
  <c r="P20" i="3"/>
  <c r="X20" i="3" s="1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K17" i="3"/>
  <c r="P17" i="3" l="1"/>
  <c r="X17" i="3" s="1"/>
  <c r="Y17" i="3"/>
  <c r="Z17" i="3" s="1"/>
  <c r="L17" i="3"/>
  <c r="AA17" i="3" s="1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AA35" i="3"/>
  <c r="M23" i="6" l="1"/>
  <c r="AB23" i="6" s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AB53" i="6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M22" i="6"/>
  <c r="AB22" i="6" s="1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AB47" i="5"/>
  <c r="Z21" i="6"/>
  <c r="AA21" i="6" s="1"/>
  <c r="Y21" i="6"/>
  <c r="M21" i="6"/>
  <c r="AB21" i="6" s="1"/>
  <c r="M30" i="5"/>
  <c r="AB30" i="5" s="1"/>
  <c r="L13" i="4"/>
  <c r="AA13" i="4" s="1"/>
  <c r="M13" i="6"/>
  <c r="M14" i="6"/>
  <c r="M15" i="6"/>
  <c r="M16" i="6"/>
  <c r="M17" i="6"/>
  <c r="M18" i="6"/>
  <c r="M19" i="6"/>
  <c r="M20" i="6"/>
  <c r="L11" i="4"/>
  <c r="AA11" i="4" s="1"/>
  <c r="L12" i="4"/>
  <c r="AA12" i="4" s="1"/>
  <c r="L10" i="4"/>
  <c r="AA10" i="4" s="1"/>
  <c r="N22" i="4" l="1"/>
  <c r="N21" i="4"/>
  <c r="N20" i="4"/>
  <c r="AA5" i="4"/>
  <c r="L7" i="4" l="1"/>
  <c r="AA7" i="4" s="1"/>
  <c r="AA34" i="3"/>
  <c r="AA32" i="3"/>
  <c r="AA28" i="3"/>
  <c r="AA26" i="3"/>
  <c r="AA25" i="3"/>
  <c r="L8" i="4"/>
  <c r="AA8" i="4" s="1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M11" i="6"/>
  <c r="AB11" i="6" s="1"/>
  <c r="M10" i="6"/>
  <c r="AB10" i="6" s="1"/>
  <c r="AB6" i="6"/>
  <c r="AB3" i="6"/>
  <c r="M8" i="6"/>
  <c r="AB8" i="6" s="1"/>
  <c r="M49" i="5"/>
  <c r="AB49" i="5" s="1"/>
  <c r="AB51" i="5"/>
  <c r="M52" i="5"/>
  <c r="AB52" i="5" s="1"/>
  <c r="M53" i="5"/>
  <c r="AB53" i="5" s="1"/>
  <c r="M54" i="5"/>
  <c r="AB54" i="5" s="1"/>
  <c r="M55" i="5"/>
  <c r="AB55" i="5" s="1"/>
  <c r="M56" i="5"/>
  <c r="AB56" i="5" s="1"/>
  <c r="M48" i="5"/>
  <c r="AB48" i="5" s="1"/>
  <c r="M44" i="5"/>
  <c r="AB44" i="5" s="1"/>
  <c r="M40" i="5"/>
  <c r="AB40" i="5" s="1"/>
  <c r="AB41" i="5"/>
  <c r="O31" i="7" l="1"/>
  <c r="N31" i="7"/>
  <c r="M31" i="7"/>
  <c r="L31" i="7"/>
  <c r="K31" i="7"/>
  <c r="J31" i="7"/>
  <c r="R68" i="6"/>
  <c r="AB4" i="6" l="1"/>
  <c r="M12" i="6"/>
  <c r="AB12" i="6" s="1"/>
  <c r="AB5" i="6"/>
  <c r="AB7" i="6"/>
  <c r="M9" i="6"/>
  <c r="AB9" i="6" s="1"/>
  <c r="M25" i="5" l="1"/>
  <c r="AB26" i="5"/>
  <c r="M27" i="5"/>
  <c r="AB27" i="5" s="1"/>
  <c r="M28" i="5"/>
  <c r="AB28" i="5" s="1"/>
  <c r="M29" i="5"/>
  <c r="AB29" i="5" s="1"/>
  <c r="AB31" i="5"/>
  <c r="M32" i="5"/>
  <c r="AB32" i="5" s="1"/>
  <c r="AB33" i="5"/>
  <c r="M35" i="5"/>
  <c r="AB35" i="5" s="1"/>
  <c r="M36" i="5"/>
  <c r="AB36" i="5" s="1"/>
  <c r="M37" i="5"/>
  <c r="AB37" i="5" s="1"/>
  <c r="M38" i="5"/>
  <c r="AB38" i="5" s="1"/>
  <c r="M39" i="5"/>
  <c r="AB39" i="5" s="1"/>
  <c r="M42" i="5"/>
  <c r="AB42" i="5" s="1"/>
  <c r="M43" i="5"/>
  <c r="AB43" i="5" s="1"/>
  <c r="M45" i="5"/>
  <c r="AB45" i="5" s="1"/>
  <c r="AB46" i="5"/>
  <c r="M24" i="5"/>
  <c r="AB24" i="5" l="1"/>
  <c r="D21" i="7"/>
  <c r="M71" i="5"/>
  <c r="AB25" i="5"/>
  <c r="M70" i="5"/>
  <c r="D20" i="7"/>
  <c r="AA6" i="4"/>
  <c r="L9" i="4"/>
  <c r="AA9" i="4" s="1"/>
  <c r="AA16" i="3" l="1"/>
  <c r="AA18" i="3"/>
  <c r="L19" i="3"/>
  <c r="AA19" i="3" s="1"/>
  <c r="AA20" i="3"/>
  <c r="AA29" i="3"/>
  <c r="AA23" i="3"/>
  <c r="AA24" i="3"/>
  <c r="AA27" i="3"/>
  <c r="AA30" i="3"/>
  <c r="AA31" i="3"/>
  <c r="D17" i="7" l="1"/>
  <c r="L45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C18" i="7" l="1"/>
  <c r="K69" i="5"/>
  <c r="C19" i="7"/>
  <c r="K68" i="5"/>
  <c r="N16" i="5"/>
  <c r="AB16" i="5"/>
  <c r="Z16" i="5"/>
  <c r="L19" i="5"/>
  <c r="AA16" i="5" l="1"/>
  <c r="E19" i="7"/>
  <c r="L68" i="5"/>
  <c r="B18" i="7"/>
  <c r="E18" i="7"/>
  <c r="L69" i="5"/>
  <c r="Z19" i="5"/>
  <c r="Y19" i="5"/>
  <c r="N19" i="5"/>
  <c r="M19" i="5"/>
  <c r="AB19" i="5" l="1"/>
  <c r="D19" i="7"/>
  <c r="M69" i="5"/>
  <c r="D18" i="7"/>
  <c r="M68" i="5"/>
  <c r="AA19" i="5"/>
  <c r="L13" i="3" l="1"/>
  <c r="AA13" i="3" s="1"/>
  <c r="M6" i="3" l="1"/>
  <c r="Z6" i="3" s="1"/>
  <c r="M5" i="3"/>
  <c r="Z5" i="3" s="1"/>
  <c r="M3" i="3"/>
  <c r="I69" i="6" l="1"/>
  <c r="I68" i="6"/>
  <c r="H43" i="3"/>
  <c r="H44" i="3"/>
  <c r="H45" i="3"/>
  <c r="H42" i="3"/>
  <c r="O42" i="3" l="1"/>
  <c r="P42" i="3"/>
  <c r="Q42" i="3"/>
  <c r="R42" i="3"/>
  <c r="S42" i="3"/>
  <c r="T42" i="3"/>
  <c r="U42" i="3"/>
  <c r="W42" i="3"/>
  <c r="O43" i="3"/>
  <c r="P43" i="3"/>
  <c r="Q43" i="3"/>
  <c r="R43" i="3"/>
  <c r="S43" i="3"/>
  <c r="T43" i="3"/>
  <c r="U43" i="3"/>
  <c r="V43" i="3"/>
  <c r="W43" i="3"/>
  <c r="O44" i="3"/>
  <c r="P44" i="3"/>
  <c r="Q44" i="3"/>
  <c r="R44" i="3"/>
  <c r="S44" i="3"/>
  <c r="T44" i="3"/>
  <c r="U44" i="3"/>
  <c r="W44" i="3"/>
  <c r="O45" i="3"/>
  <c r="P45" i="3"/>
  <c r="Q45" i="3"/>
  <c r="R45" i="3"/>
  <c r="S45" i="3"/>
  <c r="T45" i="3"/>
  <c r="U45" i="3"/>
  <c r="W45" i="3"/>
  <c r="N45" i="3"/>
  <c r="N44" i="3"/>
  <c r="J45" i="3"/>
  <c r="J44" i="3"/>
  <c r="J22" i="4"/>
  <c r="J21" i="4"/>
  <c r="J42" i="3"/>
  <c r="N42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3" i="3"/>
  <c r="J43" i="3"/>
  <c r="O27" i="7" l="1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H22" i="4" l="1"/>
  <c r="H21" i="4"/>
  <c r="H20" i="4"/>
  <c r="K21" i="4" l="1"/>
  <c r="E27" i="7"/>
  <c r="L21" i="4" l="1"/>
  <c r="D27" i="7"/>
  <c r="E31" i="7" l="1"/>
  <c r="B48" i="7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K43" i="3" l="1"/>
  <c r="E15" i="7"/>
  <c r="K44" i="3"/>
  <c r="E16" i="7"/>
  <c r="L11" i="3"/>
  <c r="AA11" i="3" s="1"/>
  <c r="M17" i="7"/>
  <c r="L43" i="3" l="1"/>
  <c r="D15" i="7"/>
  <c r="D23" i="7" s="1"/>
  <c r="L44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P36" i="7" l="1"/>
  <c r="Q36" i="7"/>
  <c r="K22" i="4"/>
  <c r="K20" i="4"/>
  <c r="E28" i="7"/>
  <c r="E26" i="7"/>
  <c r="B26" i="7"/>
  <c r="B47" i="7" s="1"/>
  <c r="X43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3" i="3"/>
  <c r="AA43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4" i="3"/>
  <c r="AA44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K22" i="7"/>
  <c r="J22" i="7"/>
  <c r="M22" i="7"/>
  <c r="O22" i="7"/>
  <c r="P32" i="7"/>
  <c r="H22" i="7"/>
  <c r="I22" i="7"/>
  <c r="Q32" i="7"/>
  <c r="L22" i="7"/>
  <c r="D49" i="7" l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J37" i="7" l="1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5" i="3" l="1"/>
  <c r="K42" i="3"/>
  <c r="E14" i="7"/>
  <c r="B14" i="7"/>
  <c r="B44" i="7" s="1"/>
  <c r="E44" i="7" l="1"/>
  <c r="L42" i="3"/>
  <c r="D14" i="7"/>
  <c r="Y42" i="3"/>
  <c r="Y45" i="3"/>
  <c r="AA42" i="3" l="1"/>
  <c r="AA45" i="3"/>
  <c r="D44" i="7"/>
  <c r="P14" i="7"/>
  <c r="P17" i="7"/>
  <c r="E25" i="7" l="1"/>
  <c r="E38" i="7" l="1"/>
  <c r="Q21" i="7"/>
  <c r="C25" i="7"/>
  <c r="D25" i="7" l="1"/>
  <c r="D38" i="7" s="1"/>
  <c r="D43" i="7" s="1"/>
  <c r="E43" i="7"/>
  <c r="B22" i="7"/>
  <c r="B45" i="7"/>
  <c r="E45" i="7"/>
  <c r="Q18" i="7"/>
  <c r="E22" i="7"/>
  <c r="P21" i="7"/>
  <c r="C38" i="7"/>
  <c r="P25" i="7" l="1"/>
  <c r="B35" i="7"/>
  <c r="B40" i="7" s="1"/>
  <c r="B46" i="7"/>
  <c r="P38" i="7"/>
  <c r="C43" i="7"/>
  <c r="E46" i="7"/>
  <c r="E35" i="7"/>
  <c r="E40" i="7" l="1"/>
  <c r="V42" i="3"/>
  <c r="X42" i="3" s="1"/>
  <c r="V44" i="3"/>
  <c r="X44" i="3" s="1"/>
  <c r="N16" i="7"/>
  <c r="Q16" i="7" s="1"/>
  <c r="N14" i="7"/>
  <c r="V45" i="3"/>
  <c r="X45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  <c r="Z50" i="5" l="1"/>
  <c r="AA50" i="5" s="1"/>
  <c r="D24" i="7"/>
  <c r="D37" i="7" s="1"/>
  <c r="C22" i="7"/>
  <c r="AB50" i="5"/>
  <c r="D45" i="7" l="1"/>
  <c r="D22" i="7"/>
  <c r="D35" i="7" s="1"/>
  <c r="D40" i="7" s="1"/>
  <c r="C45" i="7"/>
  <c r="P20" i="7"/>
  <c r="C35" i="7"/>
  <c r="P18" i="7"/>
  <c r="D42" i="7"/>
  <c r="C24" i="7"/>
  <c r="D46" i="7" l="1"/>
  <c r="P22" i="7"/>
  <c r="C37" i="7"/>
  <c r="C40" i="7" s="1"/>
  <c r="P24" i="7"/>
  <c r="C46" i="7"/>
  <c r="P35" i="7"/>
  <c r="P37" i="7" l="1"/>
  <c r="C42" i="7"/>
</calcChain>
</file>

<file path=xl/sharedStrings.xml><?xml version="1.0" encoding="utf-8"?>
<sst xmlns="http://schemas.openxmlformats.org/spreadsheetml/2006/main" count="1483" uniqueCount="763">
  <si>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</si>
  <si>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</si>
  <si>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</si>
  <si>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</si>
  <si>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</si>
  <si>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</si>
  <si>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</si>
  <si>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</si>
  <si>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</si>
  <si>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</si>
  <si>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</si>
  <si>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</si>
  <si>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</si>
  <si>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</si>
  <si>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</si>
  <si>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</si>
  <si>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</si>
  <si>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</si>
  <si>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</si>
  <si>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</si>
  <si>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</si>
  <si>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</si>
  <si>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</si>
  <si>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</si>
  <si>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</si>
  <si>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</si>
  <si>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</si>
  <si>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</si>
  <si>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</si>
  <si>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</si>
  <si>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</si>
  <si>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</si>
  <si>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</si>
  <si>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</si>
  <si>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</si>
  <si>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</si>
  <si>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</si>
  <si>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</si>
  <si>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</si>
  <si>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</si>
  <si>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</si>
  <si>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</si>
  <si>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</si>
  <si>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</si>
  <si>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</si>
  <si>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</si>
  <si>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</si>
  <si>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</si>
  <si>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</si>
  <si>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</si>
  <si>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</si>
  <si>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</si>
  <si>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</si>
  <si>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</si>
  <si>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</si>
  <si>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</si>
  <si>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</si>
  <si>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</si>
  <si>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</si>
  <si>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</si>
  <si>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</si>
  <si>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</si>
  <si>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</si>
  <si>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</si>
  <si>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</si>
  <si>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</si>
  <si>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</si>
  <si>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</si>
  <si>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</si>
  <si>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</si>
  <si>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</si>
  <si>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</si>
  <si>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</si>
  <si>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</si>
  <si>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</si>
  <si>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</si>
  <si>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</si>
  <si>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</si>
  <si>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</si>
  <si>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</si>
  <si>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</si>
  <si>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</si>
  <si>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</si>
  <si>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</si>
  <si>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</si>
  <si>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</si>
  <si>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</si>
  <si>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</si>
  <si>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</si>
  <si>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</si>
  <si>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</si>
  <si>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</si>
  <si>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</si>
  <si>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</si>
  <si>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</si>
  <si>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</si>
  <si>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</si>
  <si>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</si>
  <si>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</si>
  <si>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</si>
  <si>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</si>
  <si>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</si>
  <si>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</si>
  <si>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</si>
  <si>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</si>
  <si>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</si>
  <si>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</si>
  <si>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</si>
  <si>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</si>
  <si>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</si>
  <si>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</si>
  <si>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</si>
  <si>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</si>
  <si>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</si>
  <si>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</si>
  <si>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</si>
  <si>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</si>
  <si>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</si>
  <si>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GMINA MYSZKÓW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</si>
  <si>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</si>
  <si>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</si>
  <si>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</si>
  <si>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</si>
  <si>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</si>
  <si>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</si>
  <si>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</si>
  <si>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</si>
  <si>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</si>
  <si>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</si>
  <si>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</si>
  <si>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</si>
  <si>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</si>
  <si>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</si>
  <si>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</si>
  <si>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</si>
  <si>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</si>
  <si>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</si>
  <si>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</si>
  <si>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</si>
  <si>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</si>
  <si>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</si>
  <si>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</si>
  <si>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</si>
  <si>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</si>
  <si>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</si>
  <si>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</si>
  <si>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</si>
  <si>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</si>
  <si>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</si>
  <si>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</si>
  <si>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</si>
  <si>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</si>
  <si>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</si>
  <si>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</si>
  <si>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</si>
  <si>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</si>
  <si>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</si>
  <si>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</si>
  <si>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</si>
  <si>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</si>
  <si>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</si>
  <si>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kwiecień 2020 - lipiec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</si>
  <si>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</si>
  <si>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</si>
  <si>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</si>
  <si>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</si>
  <si>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</si>
  <si>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</si>
  <si>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</si>
  <si>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</si>
  <si>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</si>
  <si>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</si>
  <si>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</si>
  <si>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</si>
  <si>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</si>
  <si>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</si>
  <si>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</si>
  <si>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</si>
  <si>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</si>
  <si>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</si>
  <si>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</si>
  <si>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</si>
  <si>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</si>
  <si>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</si>
  <si>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</si>
  <si>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</si>
  <si>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</si>
  <si>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</si>
  <si>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</si>
  <si>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</si>
  <si>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</si>
  <si>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</si>
  <si>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</si>
  <si>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</si>
  <si>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</si>
  <si>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</si>
  <si>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</si>
  <si>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</si>
  <si>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</si>
  <si>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</si>
  <si>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</si>
  <si>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</si>
  <si>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</si>
  <si>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</si>
  <si>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</si>
  <si>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</si>
  <si>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</si>
  <si>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</si>
  <si>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</si>
  <si>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</si>
  <si>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</si>
  <si>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</si>
  <si>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</si>
  <si>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</si>
  <si>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</si>
  <si>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</si>
  <si>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</si>
  <si>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</si>
  <si>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</si>
  <si>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</si>
  <si>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</si>
  <si>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</si>
  <si>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</si>
  <si>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</si>
  <si>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</si>
  <si>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</si>
  <si>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</si>
  <si>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</si>
  <si>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</si>
  <si>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</si>
  <si>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</si>
  <si>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</si>
  <si>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</si>
  <si>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</si>
  <si>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</si>
  <si>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</si>
  <si>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</si>
  <si>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</si>
  <si>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</si>
  <si>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</si>
  <si>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</si>
  <si>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</si>
  <si>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</si>
  <si>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</si>
  <si>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</si>
  <si>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</si>
  <si>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</si>
  <si>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</si>
  <si>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</si>
  <si>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</si>
  <si>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</si>
  <si>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</si>
  <si>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</si>
  <si>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</si>
  <si>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</si>
  <si>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</si>
  <si>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</si>
  <si>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</si>
  <si>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</si>
  <si>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</si>
  <si>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</si>
  <si>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</si>
  <si>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</si>
  <si>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</si>
  <si>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</si>
  <si>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</si>
  <si>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</si>
  <si>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</si>
  <si>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</si>
  <si>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</si>
  <si>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</si>
  <si>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</si>
  <si>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</si>
  <si>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</si>
  <si>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</si>
  <si>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</si>
  <si>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</si>
  <si>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</si>
  <si>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</si>
  <si>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</si>
  <si>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</si>
  <si>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</si>
  <si>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</si>
  <si>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</si>
  <si>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</si>
  <si>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</si>
  <si>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</si>
  <si>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</si>
  <si>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</si>
  <si>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</si>
  <si>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</si>
  <si>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</si>
  <si>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</si>
  <si>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</si>
  <si>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</si>
  <si>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</si>
  <si>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</si>
  <si>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</si>
  <si>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</si>
  <si>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</si>
  <si>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</si>
  <si>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</si>
  <si>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</si>
  <si>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</si>
  <si>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</si>
  <si>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</si>
  <si>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</si>
  <si>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</si>
  <si>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</si>
  <si>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</si>
  <si>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</si>
  <si>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</si>
  <si>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</si>
  <si>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</si>
  <si>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</si>
  <si>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</si>
  <si>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</si>
  <si>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</si>
  <si>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</si>
  <si>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</si>
  <si>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</si>
  <si>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</si>
  <si>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</si>
  <si>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</si>
  <si>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</si>
  <si>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</si>
  <si>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</si>
  <si>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</si>
  <si>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</si>
  <si>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</si>
  <si>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</si>
  <si>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</si>
  <si>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</si>
  <si>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</si>
  <si>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</si>
  <si>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</si>
  <si>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</si>
  <si>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</si>
  <si>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</si>
  <si>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marzec 2021 - sierpień 2022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</si>
  <si>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</si>
  <si>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</si>
  <si>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</si>
  <si>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</si>
  <si>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</si>
  <si>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maj  2021 - kwiecień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</si>
  <si>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</si>
  <si>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</si>
  <si>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</si>
  <si>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</si>
  <si>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</si>
  <si>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</si>
  <si>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</si>
  <si>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</si>
  <si>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</si>
  <si>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</si>
  <si>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</si>
  <si>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</si>
  <si>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</si>
  <si>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</si>
  <si>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</si>
  <si>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</si>
  <si>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</si>
  <si>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</si>
  <si>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</si>
  <si>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</si>
  <si>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</si>
  <si>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</si>
  <si>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</si>
  <si>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</si>
  <si>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</si>
  <si>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</si>
  <si>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</si>
  <si>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</si>
  <si>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czerwiec 2021 - sierpień 2022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</si>
  <si>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</si>
  <si>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</si>
  <si>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</si>
  <si>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</si>
  <si>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</si>
  <si>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</si>
  <si>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</si>
  <si>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</si>
  <si>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</si>
  <si>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</si>
  <si>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</si>
  <si>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</si>
  <si>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</si>
  <si>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</si>
  <si>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</si>
  <si>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</si>
  <si>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</si>
  <si>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</si>
  <si>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</si>
  <si>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</si>
  <si>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</si>
  <si>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</si>
  <si>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</si>
  <si>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</si>
  <si>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</si>
  <si>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</si>
  <si>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</si>
  <si>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</si>
  <si>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</si>
  <si>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</si>
  <si>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</si>
  <si>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</si>
  <si>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</si>
  <si>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</si>
  <si>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</si>
  <si>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</si>
  <si>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</si>
  <si>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</si>
  <si>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</si>
  <si>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</si>
  <si>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drogi gminnej na ul. Podleśnej w Dobieszowicach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</si>
  <si>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</si>
  <si>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</si>
  <si>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</si>
  <si>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</si>
  <si>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</si>
  <si>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</si>
  <si>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</si>
  <si>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</si>
  <si>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</si>
  <si>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</si>
  <si>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</si>
  <si>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</si>
  <si>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</si>
  <si>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</si>
  <si>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</si>
  <si>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</si>
  <si>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MIASTO BIELSKO-BIAŁA</t>
  </si>
  <si>
    <t>GMINA CIASNA</t>
  </si>
  <si>
    <t>GMINA SIEWIERZ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</si>
  <si>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</si>
  <si>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</si>
  <si>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</si>
  <si>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</si>
  <si>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</si>
  <si>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</si>
  <si>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</si>
  <si>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</si>
  <si>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</si>
  <si>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</si>
  <si>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</si>
  <si>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</si>
  <si>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</si>
  <si>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</si>
  <si>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grudzień 2027</t>
  </si>
  <si>
    <t>czerwiec 2021 - listopad 2022</t>
  </si>
  <si>
    <t>marzec 2021 - październik 2022</t>
  </si>
  <si>
    <t>marzec 2021 - grudzień 2022</t>
  </si>
  <si>
    <t>wrzesień 2021 - listopad 2022</t>
  </si>
  <si>
    <t>maj 2021 - październik 2022</t>
  </si>
  <si>
    <t>luty 2021 - listopad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</si>
  <si>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</si>
  <si>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</si>
  <si>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</si>
  <si>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</si>
  <si>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</si>
  <si>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</si>
  <si>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</si>
  <si>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</si>
  <si>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</si>
  <si>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</si>
  <si>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</si>
  <si>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</si>
  <si>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</si>
  <si>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</si>
  <si>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</si>
  <si>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</si>
  <si>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</si>
  <si>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</si>
  <si>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</si>
  <si>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</si>
  <si>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</si>
  <si>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</si>
  <si>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</si>
  <si>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</si>
  <si>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</si>
  <si>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</si>
  <si>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</si>
  <si>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</si>
  <si>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</si>
  <si>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lipiec 2021 - listopad 2023</t>
  </si>
  <si>
    <t>kwiecień 2021 - październik 2022</t>
  </si>
  <si>
    <t>styczeń 2021 - grudzień 2021</t>
  </si>
  <si>
    <t>styczeń 2021 - wrzesień 2026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</si>
  <si>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</si>
  <si>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</si>
  <si>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</si>
  <si>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</si>
  <si>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</si>
  <si>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</si>
  <si>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</si>
  <si>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</si>
  <si>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</si>
  <si>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</si>
  <si>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</si>
  <si>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</si>
  <si>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</si>
  <si>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</si>
  <si>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</si>
  <si>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</si>
  <si>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</si>
  <si>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</si>
  <si>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</si>
  <si>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</si>
  <si>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</si>
  <si>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</si>
  <si>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</si>
  <si>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</si>
  <si>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</si>
  <si>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</si>
  <si>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</si>
  <si>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</si>
  <si>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</si>
  <si>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</si>
  <si>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</si>
  <si>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</si>
  <si>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</si>
  <si>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</si>
  <si>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</si>
  <si>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</si>
  <si>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</si>
  <si>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</si>
  <si>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GMINA PILCHOWICE</t>
  </si>
  <si>
    <t>450/20</t>
  </si>
  <si>
    <t>GMINA PAWONKÓW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</si>
  <si>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</si>
  <si>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</si>
  <si>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</si>
  <si>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</si>
  <si>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</si>
  <si>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</si>
  <si>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</si>
  <si>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</si>
  <si>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</si>
  <si>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</si>
  <si>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</si>
  <si>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</si>
  <si>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</si>
  <si>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BĘDZIN</t>
  </si>
  <si>
    <t>GMINA OLSZTYN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</si>
  <si>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</si>
  <si>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</si>
  <si>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</si>
  <si>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</si>
  <si>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</si>
  <si>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</si>
  <si>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</si>
  <si>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</si>
  <si>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</si>
  <si>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</si>
  <si>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</si>
  <si>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</si>
  <si>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</si>
  <si>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</si>
  <si>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</si>
  <si>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</si>
  <si>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</si>
  <si>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</si>
  <si>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</si>
  <si>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</si>
  <si>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</si>
  <si>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wrzesień 2021 - czerwiec 2022</t>
  </si>
  <si>
    <t>styczeń 2021 - wrzesień 2022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</si>
  <si>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</si>
  <si>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</si>
  <si>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</si>
  <si>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</si>
  <si>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</si>
  <si>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</si>
  <si>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</si>
  <si>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</si>
  <si>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</si>
  <si>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</si>
  <si>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</si>
  <si>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</si>
  <si>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</si>
  <si>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</si>
  <si>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</si>
  <si>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</si>
  <si>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</si>
  <si>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</si>
  <si>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</si>
  <si>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</si>
  <si>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</si>
  <si>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</si>
  <si>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</si>
  <si>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</si>
  <si>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</si>
  <si>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</si>
  <si>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</si>
  <si>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</si>
  <si>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</si>
  <si>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</si>
  <si>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</si>
  <si>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</si>
  <si>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</si>
  <si>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</si>
  <si>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</si>
  <si>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</si>
  <si>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</si>
  <si>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</si>
  <si>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</si>
  <si>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</si>
  <si>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</si>
  <si>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</si>
  <si>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</si>
  <si>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</si>
  <si>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</si>
  <si>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</si>
  <si>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</si>
  <si>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</si>
  <si>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</si>
  <si>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</si>
  <si>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</si>
  <si>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</si>
  <si>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</si>
  <si>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</si>
  <si>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</si>
  <si>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</si>
  <si>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</si>
  <si>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</si>
  <si>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</si>
  <si>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</si>
  <si>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</si>
  <si>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</si>
  <si>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</si>
  <si>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</si>
  <si>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</si>
  <si>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</si>
  <si>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</si>
  <si>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</si>
  <si>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</si>
  <si>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</si>
  <si>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</si>
  <si>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</si>
  <si>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</si>
  <si>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</si>
  <si>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</si>
  <si>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</si>
  <si>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</si>
  <si>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</si>
  <si>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</si>
  <si>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</si>
  <si>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</si>
  <si>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</si>
  <si>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</si>
  <si>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</si>
  <si>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</si>
  <si>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</si>
  <si>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</si>
  <si>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</si>
  <si>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</si>
  <si>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</si>
  <si>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</si>
  <si>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</si>
  <si>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</si>
  <si>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</si>
  <si>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</si>
  <si>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</si>
  <si>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</si>
  <si>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</si>
  <si>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</si>
  <si>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</si>
  <si>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</si>
  <si>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</si>
  <si>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</si>
  <si>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</si>
  <si>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</si>
  <si>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</si>
  <si>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</si>
  <si>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</si>
  <si>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</si>
  <si>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</si>
  <si>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</si>
  <si>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</si>
  <si>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</si>
  <si>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</si>
  <si>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</si>
  <si>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</si>
  <si>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</si>
  <si>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</si>
  <si>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</si>
  <si>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</si>
  <si>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</si>
  <si>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</si>
  <si>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</si>
  <si>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</si>
  <si>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</si>
  <si>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</si>
  <si>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</si>
  <si>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</si>
  <si>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</si>
  <si>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</si>
  <si>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</si>
  <si>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</si>
  <si>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</si>
  <si>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</si>
  <si>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</si>
  <si>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</si>
  <si>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</si>
  <si>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</si>
  <si>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</si>
  <si>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</si>
  <si>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</si>
  <si>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</si>
  <si>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</si>
  <si>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</si>
  <si>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</si>
  <si>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</si>
  <si>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</si>
  <si>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</si>
  <si>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</si>
  <si>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</si>
  <si>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</si>
  <si>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</si>
  <si>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………………………………………………………………………………….</t>
  </si>
  <si>
    <t>* Kwota dofinansowania zmniejszona do limitu dostępnych środków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</si>
  <si>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</si>
  <si>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</si>
  <si>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</si>
  <si>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</si>
  <si>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</si>
  <si>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</si>
  <si>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</si>
  <si>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styczeń 2021 - sierpień 2022</t>
  </si>
  <si>
    <t>sierpień 2021 - lipiec 2022</t>
  </si>
  <si>
    <t>czerwiec 2021 - grudzień 2021</t>
  </si>
  <si>
    <t>sierpień 2021 - grudzień 2022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</si>
  <si>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</si>
  <si>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</si>
  <si>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</si>
  <si>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</si>
  <si>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</si>
  <si>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</si>
  <si>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</si>
  <si>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</si>
  <si>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marzec 2021 - grudzień 2024</t>
  </si>
  <si>
    <t>czerwiec 2021 - wrzesień 2021</t>
  </si>
  <si>
    <t>lipiec 2021 - wrzesień 2023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</si>
  <si>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</si>
  <si>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</si>
  <si>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</si>
  <si>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</si>
  <si>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październik 2021 - lipiec 2023</t>
  </si>
  <si>
    <t>GMINA BIERUŃ 
(rezygnacja wnioskodawcy z realizacji zadania)</t>
  </si>
  <si>
    <t>39*</t>
  </si>
  <si>
    <t xml:space="preserve">POWIAT BIELSKI
(zadanie przeniesione na listę podstawową)
</t>
  </si>
  <si>
    <t>* Kwota dofinansowania zmniejszona do limitu dostępnych środków na rok 2021 i 2022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</si>
  <si>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maj 2021 - marzec 2022</t>
  </si>
  <si>
    <t>MIASTO ŚWIĘTOCHŁOWICE (zadanie przeniesione na listę podstawową)</t>
  </si>
  <si>
    <t>446/20*</t>
  </si>
  <si>
    <t>GMINA KOZY (zadanie przeniesione na listę podstawową)</t>
  </si>
  <si>
    <t>Lista zmieniona nr 4 zadań rekomendowanych do dofinansowania w ramach Rządowego Funduszu Rozwoju Dróg</t>
  </si>
  <si>
    <t>GMINA KOZY (rezygnacja Wnioskodawcy z realizacji zadania)</t>
  </si>
  <si>
    <t>420/20*</t>
  </si>
  <si>
    <t>GMINA PILCHOWICE (zadanie przeniesione na listę podstawową)</t>
  </si>
  <si>
    <t>GMINA MIEDŹNO (zadanie przeniesione na listę podstawową)</t>
  </si>
  <si>
    <t>ZATWIERDZAM
Dorota Wójtowicz
z up. WOJEWODY ŚLĄSKIEGO
-podpisano cyfrowo-
Katowice, 27 września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</si>
</sst>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0.000000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0" borderId="0"/>
    <xf numFmtId="0" fontId="1" fillId="0" borderId="0"/>
  </cellStyleXfs>
  <cellXfs count="4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2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4" fontId="35" fillId="0" borderId="0" xfId="0" applyNumberFormat="1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4" fontId="39" fillId="0" borderId="0" xfId="0" applyNumberFormat="1" applyFont="1" applyFill="1" applyBorder="1"/>
    <xf numFmtId="0" fontId="39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9" fillId="0" borderId="0" xfId="0" applyNumberFormat="1" applyFont="1" applyFill="1" applyBorder="1" applyAlignment="1">
      <alignment horizontal="left"/>
    </xf>
    <xf numFmtId="4" fontId="39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4" fontId="40" fillId="0" borderId="0" xfId="0" applyNumberFormat="1" applyFont="1" applyFill="1" applyBorder="1" applyAlignment="1">
      <alignment horizontal="right" vertical="center"/>
    </xf>
    <xf numFmtId="4" fontId="31" fillId="0" borderId="0" xfId="0" applyNumberFormat="1" applyFont="1" applyFill="1" applyBorder="1" applyAlignment="1">
      <alignment horizontal="right" vertical="center"/>
    </xf>
    <xf numFmtId="4" fontId="40" fillId="0" borderId="0" xfId="0" applyNumberFormat="1" applyFont="1" applyFill="1" applyBorder="1" applyAlignment="1">
      <alignment vertical="center" wrapText="1"/>
    </xf>
    <xf numFmtId="4" fontId="40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4" fontId="35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6" fillId="0" borderId="0" xfId="0" applyFont="1" applyFill="1" applyAlignment="1">
      <alignment horizontal="center"/>
    </xf>
    <xf numFmtId="0" fontId="36" fillId="0" borderId="46" xfId="0" applyFont="1" applyFill="1" applyBorder="1" applyAlignment="1">
      <alignment horizontal="center"/>
    </xf>
    <xf numFmtId="0" fontId="35" fillId="0" borderId="5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4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2" fillId="0" borderId="0" xfId="0" applyFont="1" applyFill="1" applyAlignment="1">
      <alignment horizontal="left" vertical="center"/>
    </xf>
    <xf numFmtId="0" fontId="43" fillId="0" borderId="0" xfId="0" applyFont="1" applyFill="1" applyBorder="1"/>
    <xf numFmtId="0" fontId="43" fillId="0" borderId="0" xfId="0" applyFont="1" applyFill="1"/>
    <xf numFmtId="0" fontId="32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>
      <alignment vertical="center"/>
    </xf>
    <xf numFmtId="4" fontId="45" fillId="0" borderId="0" xfId="0" applyNumberFormat="1" applyFont="1" applyFill="1" applyBorder="1" applyAlignment="1"/>
    <xf numFmtId="4" fontId="45" fillId="0" borderId="0" xfId="0" applyNumberFormat="1" applyFont="1" applyBorder="1" applyAlignment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horizontal="right" vertical="center" wrapText="1"/>
    </xf>
    <xf numFmtId="4" fontId="46" fillId="0" borderId="1" xfId="0" applyNumberFormat="1" applyFont="1" applyFill="1" applyBorder="1" applyAlignment="1">
      <alignment horizontal="right" vertical="center" wrapText="1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/>
    </xf>
    <xf numFmtId="4" fontId="33" fillId="0" borderId="4" xfId="0" applyNumberFormat="1" applyFont="1" applyFill="1" applyBorder="1" applyAlignment="1">
      <alignment horizontal="right" vertical="center" wrapText="1"/>
    </xf>
    <xf numFmtId="4" fontId="46" fillId="0" borderId="2" xfId="0" applyNumberFormat="1" applyFont="1" applyFill="1" applyBorder="1" applyAlignment="1">
      <alignment horizontal="right" vertical="center" wrapText="1"/>
    </xf>
    <xf numFmtId="9" fontId="35" fillId="0" borderId="0" xfId="2" applyFont="1" applyFill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4" fontId="33" fillId="0" borderId="5" xfId="0" applyNumberFormat="1" applyFont="1" applyFill="1" applyBorder="1" applyAlignment="1">
      <alignment horizontal="right" vertical="center" wrapText="1"/>
    </xf>
    <xf numFmtId="4" fontId="33" fillId="0" borderId="43" xfId="0" applyNumberFormat="1" applyFont="1" applyFill="1" applyBorder="1" applyAlignment="1">
      <alignment horizontal="right" vertical="center" wrapText="1"/>
    </xf>
    <xf numFmtId="4" fontId="46" fillId="0" borderId="43" xfId="0" applyNumberFormat="1" applyFont="1" applyFill="1" applyBorder="1" applyAlignment="1">
      <alignment horizontal="right" vertical="center" wrapText="1"/>
    </xf>
    <xf numFmtId="4" fontId="46" fillId="0" borderId="53" xfId="0" applyNumberFormat="1" applyFont="1" applyFill="1" applyBorder="1" applyAlignment="1">
      <alignment horizontal="right" vertical="center" wrapText="1"/>
    </xf>
    <xf numFmtId="16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164" fontId="33" fillId="0" borderId="1" xfId="0" applyNumberFormat="1" applyFont="1" applyFill="1" applyBorder="1" applyAlignment="1">
      <alignment horizontal="center" vertical="center" wrapText="1"/>
    </xf>
    <xf numFmtId="4" fontId="46" fillId="0" borderId="2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4" fillId="0" borderId="1" xfId="0" applyNumberFormat="1" applyFont="1" applyFill="1" applyBorder="1" applyAlignment="1">
      <alignment horizontal="right" vertical="center" wrapText="1"/>
    </xf>
    <xf numFmtId="4" fontId="34" fillId="0" borderId="2" xfId="0" applyNumberFormat="1" applyFont="1" applyFill="1" applyBorder="1" applyAlignment="1">
      <alignment horizontal="right" vertical="center" wrapText="1"/>
    </xf>
    <xf numFmtId="167" fontId="3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4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3" fillId="0" borderId="1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4" fillId="0" borderId="1" xfId="0" applyNumberFormat="1" applyFont="1" applyFill="1" applyBorder="1" applyAlignment="1">
      <alignment horizontal="center" vertical="center"/>
    </xf>
    <xf numFmtId="9" fontId="34" fillId="0" borderId="1" xfId="0" applyNumberFormat="1" applyFont="1" applyFill="1" applyBorder="1" applyAlignment="1">
      <alignment horizontal="center" vertical="center"/>
    </xf>
    <xf numFmtId="4" fontId="34" fillId="0" borderId="5" xfId="0" applyNumberFormat="1" applyFont="1" applyFill="1" applyBorder="1" applyAlignment="1">
      <alignment horizontal="right" vertical="center" wrapText="1"/>
    </xf>
    <xf numFmtId="166" fontId="46" fillId="0" borderId="1" xfId="0" applyNumberFormat="1" applyFont="1" applyFill="1" applyBorder="1" applyAlignment="1">
      <alignment horizontal="center" vertical="center"/>
    </xf>
    <xf numFmtId="9" fontId="46" fillId="0" borderId="1" xfId="0" applyNumberFormat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/>
    </xf>
    <xf numFmtId="4" fontId="46" fillId="0" borderId="1" xfId="0" applyNumberFormat="1" applyFont="1" applyFill="1" applyBorder="1" applyAlignment="1">
      <alignment horizontal="right" vertical="center"/>
    </xf>
    <xf numFmtId="9" fontId="35" fillId="0" borderId="0" xfId="2" applyFont="1" applyFill="1" applyBorder="1" applyAlignment="1">
      <alignment horizontal="center" vertical="center"/>
    </xf>
    <xf numFmtId="4" fontId="35" fillId="0" borderId="0" xfId="0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wrapText="1"/>
    </xf>
    <xf numFmtId="164" fontId="33" fillId="0" borderId="1" xfId="0" applyNumberFormat="1" applyFont="1" applyFill="1" applyBorder="1" applyAlignment="1">
      <alignment horizontal="left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4" xfId="0" applyNumberFormat="1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166" fontId="33" fillId="0" borderId="4" xfId="0" applyNumberFormat="1" applyFont="1" applyFill="1" applyBorder="1" applyAlignment="1">
      <alignment horizontal="center" vertical="center"/>
    </xf>
    <xf numFmtId="164" fontId="33" fillId="0" borderId="4" xfId="0" applyNumberFormat="1" applyFont="1" applyFill="1" applyBorder="1" applyAlignment="1">
      <alignment horizontal="left" vertical="center" wrapText="1"/>
    </xf>
    <xf numFmtId="4" fontId="33" fillId="0" borderId="4" xfId="0" applyNumberFormat="1" applyFont="1" applyFill="1" applyBorder="1" applyAlignment="1">
      <alignment horizontal="right" vertical="center"/>
    </xf>
    <xf numFmtId="4" fontId="46" fillId="0" borderId="7" xfId="0" applyNumberFormat="1" applyFont="1" applyFill="1" applyBorder="1" applyAlignment="1">
      <alignment horizontal="right" vertical="center"/>
    </xf>
    <xf numFmtId="9" fontId="33" fillId="0" borderId="4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 applyProtection="1">
      <alignment horizontal="center" vertical="center"/>
      <protection locked="0"/>
    </xf>
    <xf numFmtId="0" fontId="33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4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4" fontId="48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wrapText="1"/>
    </xf>
    <xf numFmtId="49" fontId="3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vertical="center"/>
    </xf>
    <xf numFmtId="4" fontId="46" fillId="0" borderId="2" xfId="0" applyNumberFormat="1" applyFont="1" applyFill="1" applyBorder="1" applyAlignment="1">
      <alignment vertical="center"/>
    </xf>
    <xf numFmtId="4" fontId="33" fillId="0" borderId="4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 wrapText="1"/>
    </xf>
    <xf numFmtId="4" fontId="33" fillId="0" borderId="2" xfId="0" applyNumberFormat="1" applyFont="1" applyFill="1" applyBorder="1" applyAlignment="1">
      <alignment vertical="center" wrapText="1"/>
    </xf>
    <xf numFmtId="9" fontId="33" fillId="0" borderId="2" xfId="0" applyNumberFormat="1" applyFont="1" applyFill="1" applyBorder="1" applyAlignment="1">
      <alignment horizontal="center" vertical="center"/>
    </xf>
    <xf numFmtId="4" fontId="34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6" fillId="0" borderId="1" xfId="0" applyNumberFormat="1" applyFont="1" applyFill="1" applyBorder="1" applyAlignment="1">
      <alignment horizontal="center" vertical="center" wrapText="1"/>
    </xf>
    <xf numFmtId="4" fontId="46" fillId="0" borderId="1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vertical="center"/>
    </xf>
    <xf numFmtId="49" fontId="33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6" fillId="0" borderId="1" xfId="0" applyNumberFormat="1" applyFont="1" applyFill="1" applyBorder="1" applyAlignment="1">
      <alignment horizontal="right" vertical="center"/>
    </xf>
    <xf numFmtId="43" fontId="34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6" fillId="0" borderId="4" xfId="0" applyNumberFormat="1" applyFont="1" applyFill="1" applyBorder="1" applyAlignment="1">
      <alignment horizontal="right" vertical="center"/>
    </xf>
    <xf numFmtId="43" fontId="46" fillId="0" borderId="1" xfId="5" applyFont="1" applyFill="1" applyBorder="1" applyAlignment="1">
      <alignment horizontal="right" vertical="center"/>
    </xf>
    <xf numFmtId="43" fontId="50" fillId="0" borderId="1" xfId="5" applyFont="1" applyFill="1" applyBorder="1" applyAlignment="1">
      <alignment horizontal="right" vertical="center"/>
    </xf>
    <xf numFmtId="43" fontId="34" fillId="0" borderId="1" xfId="5" applyFont="1" applyFill="1" applyBorder="1" applyAlignment="1">
      <alignment horizontal="right" vertical="center"/>
    </xf>
    <xf numFmtId="0" fontId="42" fillId="0" borderId="0" xfId="0" applyFont="1" applyFill="1" applyBorder="1" applyAlignment="1">
      <alignment vertical="center"/>
    </xf>
    <xf numFmtId="43" fontId="46" fillId="0" borderId="1" xfId="0" applyNumberFormat="1" applyFont="1" applyFill="1" applyBorder="1" applyAlignment="1">
      <alignment vertical="center"/>
    </xf>
    <xf numFmtId="43" fontId="34" fillId="0" borderId="1" xfId="0" applyNumberFormat="1" applyFont="1" applyFill="1" applyBorder="1" applyAlignment="1">
      <alignment vertical="center"/>
    </xf>
    <xf numFmtId="44" fontId="34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0" fontId="51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left"/>
    </xf>
    <xf numFmtId="0" fontId="36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43" fontId="26" fillId="0" borderId="0" xfId="0" applyNumberFormat="1" applyFont="1" applyFill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3" fontId="22" fillId="0" borderId="0" xfId="0" applyNumberFormat="1" applyFont="1" applyFill="1" applyAlignment="1">
      <alignment horizontal="left"/>
    </xf>
    <xf numFmtId="43" fontId="2" fillId="0" borderId="0" xfId="0" applyNumberFormat="1" applyFont="1" applyFill="1"/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 shrinkToFit="1"/>
    </xf>
    <xf numFmtId="0" fontId="46" fillId="0" borderId="9" xfId="0" applyFont="1" applyFill="1" applyBorder="1" applyAlignment="1">
      <alignment horizontal="center" vertical="center" wrapText="1" shrinkToFit="1"/>
    </xf>
    <xf numFmtId="0" fontId="46" fillId="0" borderId="3" xfId="0" applyFont="1" applyFill="1" applyBorder="1" applyAlignment="1">
      <alignment horizontal="center" vertical="center" wrapText="1" shrinkToFit="1"/>
    </xf>
    <xf numFmtId="0" fontId="34" fillId="0" borderId="2" xfId="0" applyFont="1" applyFill="1" applyBorder="1" applyAlignment="1">
      <alignment horizontal="center" vertical="center" wrapText="1" shrinkToFit="1"/>
    </xf>
    <xf numFmtId="0" fontId="34" fillId="0" borderId="9" xfId="0" applyFont="1" applyFill="1" applyBorder="1" applyAlignment="1">
      <alignment horizontal="center" vertical="center" wrapText="1" shrinkToFit="1"/>
    </xf>
    <xf numFmtId="0" fontId="34" fillId="0" borderId="3" xfId="0" applyFont="1" applyFill="1" applyBorder="1" applyAlignment="1">
      <alignment horizontal="center" vertical="center" wrapText="1" shrinkToFi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8">
    <cellStyle name="Dziesiętny" xfId="5" builtinId="3"/>
    <cellStyle name="Dziesiętny 2" xfId="4"/>
    <cellStyle name="Normalny" xfId="0" builtinId="0"/>
    <cellStyle name="Normalny 2" xfId="3"/>
    <cellStyle name="Normalny 3" xfId="1"/>
    <cellStyle name="Normalny 4" xfId="6"/>
    <cellStyle name="Normalny 5" xfId="7"/>
    <cellStyle name="Procentowy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zoomScale="90" zoomScaleNormal="90" zoomScaleSheetLayoutView="90" workbookViewId="0">
      <selection activeCell="A12" sqref="A12:A13"/>
    </sheetView>
  </sheetViews>
  <sheetFormatPr defaultColWidth="9.140625"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336" customFormat="1" ht="30" customHeight="1" thickBot="1">
      <c r="A1" s="379" t="s">
        <v>757</v>
      </c>
      <c r="B1" s="333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5"/>
      <c r="S1" s="335"/>
      <c r="T1" s="335"/>
      <c r="U1" s="335"/>
      <c r="V1" s="335"/>
      <c r="W1" s="335"/>
      <c r="X1" s="335"/>
    </row>
    <row r="2" spans="1:24" s="340" customFormat="1" ht="14.45" customHeight="1">
      <c r="A2" s="337"/>
      <c r="B2" s="338"/>
      <c r="C2" s="337"/>
      <c r="D2" s="337"/>
      <c r="E2" s="337"/>
      <c r="F2" s="394" t="s">
        <v>762</v>
      </c>
      <c r="G2" s="395"/>
      <c r="H2" s="395"/>
      <c r="I2" s="395"/>
      <c r="J2" s="395"/>
      <c r="K2" s="395"/>
      <c r="L2" s="395"/>
      <c r="M2" s="395"/>
      <c r="N2" s="396"/>
      <c r="O2" s="337"/>
      <c r="P2" s="337"/>
      <c r="Q2" s="337"/>
      <c r="R2" s="339"/>
      <c r="S2" s="339"/>
      <c r="T2" s="339"/>
      <c r="U2" s="339"/>
      <c r="V2" s="339"/>
      <c r="W2" s="339"/>
      <c r="X2" s="339"/>
    </row>
    <row r="3" spans="1:24" s="340" customFormat="1">
      <c r="A3" s="341"/>
      <c r="B3" s="338"/>
      <c r="C3" s="337"/>
      <c r="D3" s="337"/>
      <c r="E3" s="337"/>
      <c r="F3" s="397"/>
      <c r="G3" s="398"/>
      <c r="H3" s="398"/>
      <c r="I3" s="398"/>
      <c r="J3" s="398"/>
      <c r="K3" s="398"/>
      <c r="L3" s="398"/>
      <c r="M3" s="398"/>
      <c r="N3" s="399"/>
      <c r="O3" s="342"/>
      <c r="P3" s="342"/>
      <c r="Q3" s="342"/>
      <c r="X3" s="339"/>
    </row>
    <row r="4" spans="1:24" s="340" customFormat="1">
      <c r="A4" s="343" t="s">
        <v>274</v>
      </c>
      <c r="B4" s="344"/>
      <c r="C4" s="345"/>
      <c r="D4" s="345"/>
      <c r="E4" s="345"/>
      <c r="F4" s="397"/>
      <c r="G4" s="398"/>
      <c r="H4" s="398"/>
      <c r="I4" s="398"/>
      <c r="J4" s="398"/>
      <c r="K4" s="398"/>
      <c r="L4" s="398"/>
      <c r="M4" s="398"/>
      <c r="N4" s="399"/>
      <c r="O4" s="342"/>
      <c r="P4" s="342"/>
      <c r="Q4" s="342"/>
      <c r="X4" s="346"/>
    </row>
    <row r="5" spans="1:24" s="340" customFormat="1">
      <c r="A5" s="345"/>
      <c r="B5" s="344"/>
      <c r="C5" s="345"/>
      <c r="D5" s="345"/>
      <c r="E5" s="345"/>
      <c r="F5" s="397"/>
      <c r="G5" s="398"/>
      <c r="H5" s="398"/>
      <c r="I5" s="398"/>
      <c r="J5" s="398"/>
      <c r="K5" s="398"/>
      <c r="L5" s="398"/>
      <c r="M5" s="398"/>
      <c r="N5" s="399"/>
      <c r="O5" s="342"/>
      <c r="P5" s="342"/>
      <c r="Q5" s="342"/>
      <c r="X5" s="339"/>
    </row>
    <row r="6" spans="1:24" s="340" customFormat="1">
      <c r="A6" s="343" t="s">
        <v>260</v>
      </c>
      <c r="B6" s="344"/>
      <c r="C6" s="347"/>
      <c r="D6" s="348"/>
      <c r="E6" s="349"/>
      <c r="F6" s="397"/>
      <c r="G6" s="398"/>
      <c r="H6" s="398"/>
      <c r="I6" s="398"/>
      <c r="J6" s="398"/>
      <c r="K6" s="398"/>
      <c r="L6" s="398"/>
      <c r="M6" s="398"/>
      <c r="N6" s="399"/>
      <c r="O6" s="342"/>
      <c r="P6" s="342"/>
      <c r="Q6" s="342"/>
      <c r="X6" s="346"/>
    </row>
    <row r="7" spans="1:24" s="340" customFormat="1" ht="15.75" thickBot="1">
      <c r="A7" s="345"/>
      <c r="B7" s="344"/>
      <c r="C7" s="345"/>
      <c r="D7" s="350"/>
      <c r="E7" s="349"/>
      <c r="F7" s="400" t="s">
        <v>720</v>
      </c>
      <c r="G7" s="401"/>
      <c r="H7" s="401"/>
      <c r="I7" s="401"/>
      <c r="J7" s="401"/>
      <c r="K7" s="401"/>
      <c r="L7" s="401"/>
      <c r="M7" s="401"/>
      <c r="N7" s="402"/>
      <c r="O7" s="342"/>
      <c r="P7" s="342"/>
      <c r="Q7" s="342"/>
      <c r="X7" s="339"/>
    </row>
    <row r="8" spans="1:24" s="340" customFormat="1">
      <c r="A8" s="345"/>
      <c r="B8" s="344"/>
      <c r="C8" s="349"/>
      <c r="D8" s="350"/>
      <c r="E8" s="349"/>
      <c r="F8" s="350"/>
      <c r="G8" s="344"/>
      <c r="H8" s="351"/>
      <c r="I8" s="351"/>
      <c r="J8" s="352"/>
      <c r="K8" s="352"/>
      <c r="L8" s="352"/>
      <c r="M8" s="352"/>
      <c r="N8" s="352"/>
      <c r="O8" s="353"/>
      <c r="P8" s="342"/>
      <c r="Q8" s="342"/>
      <c r="X8" s="339"/>
    </row>
    <row r="9" spans="1:24" s="340" customFormat="1">
      <c r="A9" s="345"/>
      <c r="B9" s="344"/>
      <c r="C9" s="345"/>
      <c r="D9" s="345"/>
      <c r="E9" s="349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42"/>
      <c r="Q9" s="342"/>
      <c r="X9" s="339"/>
    </row>
    <row r="10" spans="1:24" s="340" customFormat="1">
      <c r="A10" s="345"/>
      <c r="B10" s="344"/>
      <c r="C10" s="345"/>
      <c r="D10" s="349"/>
      <c r="E10" s="349"/>
      <c r="F10" s="350"/>
      <c r="G10" s="350"/>
      <c r="H10" s="350"/>
      <c r="I10" s="350"/>
      <c r="J10" s="344"/>
      <c r="K10" s="351"/>
      <c r="L10" s="344"/>
      <c r="M10" s="344"/>
      <c r="N10" s="344"/>
      <c r="O10" s="342"/>
      <c r="P10" s="342"/>
      <c r="Q10" s="342"/>
      <c r="X10" s="339"/>
    </row>
    <row r="11" spans="1:24" s="340" customFormat="1" ht="20.100000000000001" customHeight="1" thickBot="1">
      <c r="A11" s="343" t="s">
        <v>0</v>
      </c>
      <c r="B11" s="344"/>
      <c r="C11" s="345"/>
      <c r="E11" s="349"/>
      <c r="F11" s="354"/>
      <c r="G11" s="354"/>
      <c r="H11" s="354"/>
      <c r="I11" s="354"/>
      <c r="J11" s="344"/>
      <c r="K11" s="355"/>
      <c r="L11" s="344"/>
      <c r="M11" s="344"/>
      <c r="N11" s="356"/>
      <c r="O11" s="342"/>
      <c r="P11" s="342"/>
      <c r="Q11" s="342"/>
      <c r="X11" s="339"/>
    </row>
    <row r="12" spans="1:24" ht="20.100000000000001" customHeight="1">
      <c r="A12" s="403" t="s">
        <v>1</v>
      </c>
      <c r="B12" s="405" t="s">
        <v>31</v>
      </c>
      <c r="C12" s="407" t="s">
        <v>18</v>
      </c>
      <c r="D12" s="409" t="s">
        <v>19</v>
      </c>
      <c r="E12" s="411" t="s">
        <v>20</v>
      </c>
      <c r="F12" s="413" t="s">
        <v>12</v>
      </c>
      <c r="G12" s="414"/>
      <c r="H12" s="414"/>
      <c r="I12" s="414"/>
      <c r="J12" s="414"/>
      <c r="K12" s="414"/>
      <c r="L12" s="414"/>
      <c r="M12" s="414"/>
      <c r="N12" s="414"/>
      <c r="O12" s="415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4"/>
      <c r="B13" s="406"/>
      <c r="C13" s="408"/>
      <c r="D13" s="410"/>
      <c r="E13" s="412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3">
        <f>COUNTA('pow podst'!K3:K41)</f>
        <v>39</v>
      </c>
      <c r="C14" s="40">
        <f>SUM('pow podst'!J3:J41)</f>
        <v>299338047.22000003</v>
      </c>
      <c r="D14" s="41">
        <f>SUM('pow podst'!L3:L41)</f>
        <v>141724160.22999999</v>
      </c>
      <c r="E14" s="42">
        <f>SUM('pow podst'!K3:K41)</f>
        <v>157613886.99000001</v>
      </c>
      <c r="F14" s="43">
        <f>SUM('pow podst'!N3:N41)</f>
        <v>3943859.8</v>
      </c>
      <c r="G14" s="40">
        <f>SUM('pow podst'!O3:O41)</f>
        <v>30489586.710000005</v>
      </c>
      <c r="H14" s="40">
        <f>SUM('pow podst'!P3:P41)</f>
        <v>84081841.61999999</v>
      </c>
      <c r="I14" s="40">
        <f>SUM('pow podst'!Q3:Q41)</f>
        <v>36047000.359999999</v>
      </c>
      <c r="J14" s="40">
        <f>SUM('pow podst'!R3:R41)</f>
        <v>3051598.5</v>
      </c>
      <c r="K14" s="40">
        <f>SUM('pow podst'!S3:S41)</f>
        <v>0</v>
      </c>
      <c r="L14" s="40">
        <f>SUM('pow podst'!T3:T41)</f>
        <v>0</v>
      </c>
      <c r="M14" s="40">
        <f>SUM('pow podst'!U3:U41)</f>
        <v>0</v>
      </c>
      <c r="N14" s="40">
        <f>SUM('pow podst'!V3:V41)</f>
        <v>0</v>
      </c>
      <c r="O14" s="44">
        <f>SUM('pow podst'!W3:W41)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4">
        <f>COUNTIF('pow podst'!C3:C41,"K")</f>
        <v>13</v>
      </c>
      <c r="C15" s="72">
        <f>SUMIF('pow podst'!C3:C41,"K",'pow podst'!J3:J41)</f>
        <v>149255272.79000002</v>
      </c>
      <c r="D15" s="73">
        <f>SUMIF('pow podst'!C3:C41,"K",'pow podst'!L3:L41)</f>
        <v>72117568.789999992</v>
      </c>
      <c r="E15" s="25">
        <f>SUMIF('pow podst'!C3:C41,"K",'pow podst'!K3:K41)</f>
        <v>77137704</v>
      </c>
      <c r="F15" s="78">
        <f>SUMIF('pow podst'!$C$3:$C$41,"K",'pow podst'!N3:N41)</f>
        <v>3943859.8</v>
      </c>
      <c r="G15" s="72">
        <f>SUMIF('pow podst'!$C$3:$C$41,"K",'pow podst'!O3:O41)</f>
        <v>30489586.710000005</v>
      </c>
      <c r="H15" s="72">
        <f>SUMIF('pow podst'!$C$3:$C$41,"K",'pow podst'!P3:P41)</f>
        <v>33180946.030000001</v>
      </c>
      <c r="I15" s="72">
        <f>SUMIF('pow podst'!$C$3:$C$41,"K",'pow podst'!Q3:Q41)</f>
        <v>9523311.4600000009</v>
      </c>
      <c r="J15" s="72">
        <f>SUMIF('pow podst'!$C$3:$C$41,"K",'pow podst'!R3:R41)</f>
        <v>0</v>
      </c>
      <c r="K15" s="72">
        <f>SUMIF('pow podst'!$C$3:$C$41,"K",'pow podst'!S3:S41)</f>
        <v>0</v>
      </c>
      <c r="L15" s="72">
        <f>SUMIF('pow podst'!$C$3:$C$41,"K",'pow podst'!T3:T41)</f>
        <v>0</v>
      </c>
      <c r="M15" s="72">
        <f>SUMIF('pow podst'!$C$3:$C$41,"K",'pow podst'!U3:U41)</f>
        <v>0</v>
      </c>
      <c r="N15" s="72">
        <f>SUMIF('pow podst'!$C$3:$C$41,"K",'pow podst'!V3:V41)</f>
        <v>0</v>
      </c>
      <c r="O15" s="79">
        <f>SUMIF('pow podst'!$C$3:$C$41,"K",'pow podst'!W3:W41)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5">
        <f>COUNTIF('pow podst'!C3:C41,"N")</f>
        <v>16</v>
      </c>
      <c r="C16" s="74">
        <f>SUMIF('pow podst'!C3:C41,"N",'pow podst'!J3:J41)</f>
        <v>50287715.619999997</v>
      </c>
      <c r="D16" s="75">
        <f>SUMIF('pow podst'!C3:C41,"N",'pow podst'!L3:L41)</f>
        <v>17971308.09</v>
      </c>
      <c r="E16" s="24">
        <f>SUMIF('pow podst'!C3:C41,"N",'pow podst'!K3:K41)</f>
        <v>32316407.530000005</v>
      </c>
      <c r="F16" s="80">
        <f>SUMIF('pow podst'!$C$3:$C$41,"N",'pow podst'!N3:N41)</f>
        <v>0</v>
      </c>
      <c r="G16" s="74">
        <f>SUMIF('pow podst'!$C$3:$C$41,"N",'pow podst'!O3:O41)</f>
        <v>0</v>
      </c>
      <c r="H16" s="74">
        <f>SUMIF('pow podst'!$C$3:$C$41,"N",'pow podst'!P3:P41)</f>
        <v>32316407.530000005</v>
      </c>
      <c r="I16" s="74">
        <f>SUMIF('pow podst'!$C$3:$C$41,"N",'pow podst'!Q3:Q41)</f>
        <v>0</v>
      </c>
      <c r="J16" s="74">
        <f>SUMIF('pow podst'!$C$3:$C$41,"N",'pow podst'!R3:R41)</f>
        <v>0</v>
      </c>
      <c r="K16" s="74">
        <f>SUMIF('pow podst'!$C$3:$C$41,"N",'pow podst'!S3:S41)</f>
        <v>0</v>
      </c>
      <c r="L16" s="74">
        <f>SUMIF('pow podst'!$C$3:$C$41,"N",'pow podst'!T3:T41)</f>
        <v>0</v>
      </c>
      <c r="M16" s="74">
        <f>SUMIF('pow podst'!$C$3:$C$41,"N",'pow podst'!U3:U41)</f>
        <v>0</v>
      </c>
      <c r="N16" s="74">
        <f>SUMIF('pow podst'!$C$3:$C$41,"N",'pow podst'!V3:V41)</f>
        <v>0</v>
      </c>
      <c r="O16" s="81">
        <f>SUMIF('pow podst'!$C$3:$C$41,"N",'pow podst'!W3:W41)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6">
        <f>COUNTIF('pow podst'!C3:C41,"W")</f>
        <v>10</v>
      </c>
      <c r="C17" s="76">
        <f>SUMIF('pow podst'!C3:C41,"W",'pow podst'!J3:J41)</f>
        <v>99795058.810000002</v>
      </c>
      <c r="D17" s="77">
        <f>SUMIF('pow podst'!C3:C41,"W",'pow podst'!L3:L41)</f>
        <v>51635283.350000001</v>
      </c>
      <c r="E17" s="48">
        <f>SUMIF('pow podst'!C3:C41,"W",'pow podst'!K3:K41)</f>
        <v>48159775.460000001</v>
      </c>
      <c r="F17" s="82">
        <f>SUMIF('pow podst'!$C$3:$C$41,"W",'pow podst'!N3:N41)</f>
        <v>0</v>
      </c>
      <c r="G17" s="76">
        <f>SUMIF('pow podst'!$C$3:$C$41,"W",'pow podst'!O3:O41)</f>
        <v>0</v>
      </c>
      <c r="H17" s="76">
        <f>SUMIF('pow podst'!$C$3:$C$41,"W",'pow podst'!P3:P41)</f>
        <v>18584488.059999999</v>
      </c>
      <c r="I17" s="76">
        <f>SUMIF('pow podst'!$C$3:$C$41,"W",'pow podst'!Q3:Q41)</f>
        <v>26523688.899999999</v>
      </c>
      <c r="J17" s="76">
        <f>SUMIF('pow podst'!$C$3:$C$41,"W",'pow podst'!R3:R41)</f>
        <v>3051598.5</v>
      </c>
      <c r="K17" s="76">
        <f>SUMIF('pow podst'!$C$3:$C$41,"W",'pow podst'!S3:S41)</f>
        <v>0</v>
      </c>
      <c r="L17" s="76">
        <f>SUMIF('pow podst'!$C$3:$C$41,"W",'pow podst'!T3:T41)</f>
        <v>0</v>
      </c>
      <c r="M17" s="76">
        <f>SUMIF('pow podst'!$C$3:$C$41,"W",'pow podst'!U3:U41)</f>
        <v>0</v>
      </c>
      <c r="N17" s="76">
        <f>SUMIF('pow podst'!$C$3:$C$41,"W",'pow podst'!V3:V41)</f>
        <v>0</v>
      </c>
      <c r="O17" s="83">
        <f>SUMIF('pow podst'!$C$3:$C$41,"W",'pow podst'!W3:W41)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3">
        <f>COUNTA('gm podst'!L3:L67)</f>
        <v>64</v>
      </c>
      <c r="C18" s="40">
        <f>SUM('gm podst'!K3:K67)</f>
        <v>239918706.53000003</v>
      </c>
      <c r="D18" s="41">
        <f>SUM('gm podst'!M3:M67)</f>
        <v>120724100.02000001</v>
      </c>
      <c r="E18" s="42">
        <f>SUM('gm podst'!L3:L67)</f>
        <v>119194606.50999999</v>
      </c>
      <c r="F18" s="84">
        <f>SUM('gm podst'!O3:O67)</f>
        <v>1001062</v>
      </c>
      <c r="G18" s="84">
        <f>SUM('gm podst'!P3:P67)</f>
        <v>17774678.25</v>
      </c>
      <c r="H18" s="84">
        <f>SUM('gm podst'!Q3:Q67)</f>
        <v>65260725.400000006</v>
      </c>
      <c r="I18" s="84">
        <f>SUM('gm podst'!R3:R67)</f>
        <v>20952868.560000002</v>
      </c>
      <c r="J18" s="84">
        <f>SUM('gm podst'!S3:S67)</f>
        <v>6482109.7999999998</v>
      </c>
      <c r="K18" s="84">
        <f>SUM('gm podst'!T3:T67)</f>
        <v>1846500.5</v>
      </c>
      <c r="L18" s="84">
        <f>SUM('gm podst'!U3:U67)</f>
        <v>1846500.5</v>
      </c>
      <c r="M18" s="84">
        <f>SUM('gm podst'!V3:V67)</f>
        <v>2193001</v>
      </c>
      <c r="N18" s="84">
        <f>SUM('gm podst'!W3:W67)</f>
        <v>1837160.5</v>
      </c>
      <c r="O18" s="84">
        <f>SUM('gm podst'!X3:X67)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4">
        <f>COUNTIF('gm podst'!C3:C67,"K")</f>
        <v>21</v>
      </c>
      <c r="C19" s="72">
        <f>SUMIF('gm podst'!C3:C67,"K",'gm podst'!K3:K67)</f>
        <v>78924030.300000012</v>
      </c>
      <c r="D19" s="73">
        <f>SUMIF('gm podst'!C3:C67,"K",'gm podst'!M3:M67)</f>
        <v>36629160.060000002</v>
      </c>
      <c r="E19" s="25">
        <f>SUMIF('gm podst'!C3:C67,"K",'gm podst'!L3:L67)</f>
        <v>42294870.240000002</v>
      </c>
      <c r="F19" s="78">
        <f>SUMIF('gm podst'!$C$3:$C$67,"K",'gm podst'!O3:O67)</f>
        <v>1001062</v>
      </c>
      <c r="G19" s="78">
        <f>SUMIF('gm podst'!$C$3:$C$67,"K",'gm podst'!P3:P67)</f>
        <v>17774678.25</v>
      </c>
      <c r="H19" s="78">
        <f>SUMIF('gm podst'!$C$3:$C$67,"K",'gm podst'!Q3:Q67)</f>
        <v>20261552.630000003</v>
      </c>
      <c r="I19" s="78">
        <f>SUMIF('gm podst'!$C$3:$C$67,"K",'gm podst'!R3:R67)</f>
        <v>3257577.3600000003</v>
      </c>
      <c r="J19" s="78">
        <f>SUMIF('gm podst'!$C$3:$C$67,"K",'gm podst'!S3:S67)</f>
        <v>0</v>
      </c>
      <c r="K19" s="78">
        <f>SUMIF('gm podst'!$C$3:$C$67,"K",'gm podst'!T3:T67)</f>
        <v>0</v>
      </c>
      <c r="L19" s="78">
        <f>SUMIF('gm podst'!$C$3:$C$67,"K",'gm podst'!U3:U67)</f>
        <v>0</v>
      </c>
      <c r="M19" s="78">
        <f>SUMIF('gm podst'!$C$3:$C$67,"K",'gm podst'!V3:V67)</f>
        <v>0</v>
      </c>
      <c r="N19" s="78">
        <f>SUMIF('gm podst'!$C$3:$C$67,"K",'gm podst'!W3:W67)</f>
        <v>0</v>
      </c>
      <c r="O19" s="78">
        <f>SUMIF('gm podst'!$C$3:$C$67,"K",'gm podst'!X3:X67)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5">
        <f>COUNTIF('gm podst'!C3:C67,"N")</f>
        <v>30</v>
      </c>
      <c r="C20" s="74">
        <f>SUMIF('gm podst'!C3:C67,"N",'gm podst'!K3:K67)</f>
        <v>66072494.230000004</v>
      </c>
      <c r="D20" s="75">
        <f>SUMIF('gm podst'!C3:C67,"N",'gm podst'!M3:M67)</f>
        <v>33508313.110000007</v>
      </c>
      <c r="E20" s="24">
        <f>SUMIF('gm podst'!C3:C67,"N",'gm podst'!L3:L67)</f>
        <v>32564181.120000005</v>
      </c>
      <c r="F20" s="80">
        <f>SUMIF('gm podst'!$C$3:$C$67,"N",'gm podst'!O3:O67)</f>
        <v>0</v>
      </c>
      <c r="G20" s="80">
        <f>SUMIF('gm podst'!$C$3:$C$67,"N",'gm podst'!P3:P67)</f>
        <v>0</v>
      </c>
      <c r="H20" s="80">
        <f>SUMIF('gm podst'!$C$3:$C$67,"N",'gm podst'!Q3:Q67)</f>
        <v>32564181.120000005</v>
      </c>
      <c r="I20" s="80">
        <f>SUMIF('gm podst'!$C$3:$C$67,"N",'gm podst'!R3:R67)</f>
        <v>0</v>
      </c>
      <c r="J20" s="80">
        <f>SUMIF('gm podst'!$C$3:$C$67,"N",'gm podst'!S3:S67)</f>
        <v>0</v>
      </c>
      <c r="K20" s="80">
        <f>SUMIF('gm podst'!$C$3:$C$67,"N",'gm podst'!T3:T67)</f>
        <v>0</v>
      </c>
      <c r="L20" s="80">
        <f>SUMIF('gm podst'!$C$3:$C$67,"N",'gm podst'!U3:U67)</f>
        <v>0</v>
      </c>
      <c r="M20" s="80">
        <f>SUMIF('gm podst'!$C$3:$C$67,"N",'gm podst'!V3:V67)</f>
        <v>0</v>
      </c>
      <c r="N20" s="80">
        <f>SUMIF('gm podst'!$C$3:$C$67,"N",'gm podst'!W3:W67)</f>
        <v>0</v>
      </c>
      <c r="O20" s="80">
        <f>SUMIF('gm podst'!$C$3:$C$67,"N",'gm podst'!X3:X67)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6">
        <f>COUNTIF('gm podst'!C3:C67,"W")</f>
        <v>13</v>
      </c>
      <c r="C21" s="76">
        <f>SUMIF('gm podst'!C3:C67,"W",'gm podst'!K3:K67)</f>
        <v>94922182</v>
      </c>
      <c r="D21" s="77">
        <f>SUMIF('gm podst'!C3:C67,"W",'gm podst'!M3:M67)</f>
        <v>50586626.850000001</v>
      </c>
      <c r="E21" s="48">
        <f>SUMIF('gm podst'!C3:C67,"W",'gm podst'!L3:L67)</f>
        <v>44335555.149999999</v>
      </c>
      <c r="F21" s="82">
        <f>SUMIF('gm podst'!$C$3:$C$67,"W",'gm podst'!O3:O67)</f>
        <v>0</v>
      </c>
      <c r="G21" s="82">
        <f>SUMIF('gm podst'!$C$3:$C$67,"W",'gm podst'!P3:P67)</f>
        <v>0</v>
      </c>
      <c r="H21" s="82">
        <f>SUMIF('gm podst'!$C$3:$C$67,"W",'gm podst'!Q3:Q67)</f>
        <v>12434991.65</v>
      </c>
      <c r="I21" s="82">
        <f>SUMIF('gm podst'!$C$3:$C$67,"W",'gm podst'!R3:R67)</f>
        <v>17695291.200000003</v>
      </c>
      <c r="J21" s="82">
        <f>SUMIF('gm podst'!$C$3:$C$67,"W",'gm podst'!S3:S67)</f>
        <v>6482109.7999999998</v>
      </c>
      <c r="K21" s="82">
        <f>SUMIF('gm podst'!$C$3:$C$67,"W",'gm podst'!T3:T67)</f>
        <v>1846500.5</v>
      </c>
      <c r="L21" s="82">
        <f>SUMIF('gm podst'!$C$3:$C$67,"W",'gm podst'!U3:U67)</f>
        <v>1846500.5</v>
      </c>
      <c r="M21" s="82">
        <f>SUMIF('gm podst'!$C$3:$C$67,"W",'gm podst'!V3:V67)</f>
        <v>2193001</v>
      </c>
      <c r="N21" s="82">
        <f>SUMIF('gm podst'!$C$3:$C$67,"W",'gm podst'!W3:W67)</f>
        <v>1837160.5</v>
      </c>
      <c r="O21" s="82">
        <f>SUMIF('gm podst'!$C$3:$C$67,"W",'gm podst'!X3:X67)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217" t="s">
        <v>38</v>
      </c>
      <c r="B22" s="218">
        <f>B14+B18</f>
        <v>103</v>
      </c>
      <c r="C22" s="219">
        <f>C14+C18</f>
        <v>539256753.75</v>
      </c>
      <c r="D22" s="220">
        <f t="shared" ref="C22:O24" si="2">D14+D18</f>
        <v>262448260.25</v>
      </c>
      <c r="E22" s="221">
        <f t="shared" si="2"/>
        <v>276808493.5</v>
      </c>
      <c r="F22" s="222">
        <f t="shared" si="2"/>
        <v>4944921.8</v>
      </c>
      <c r="G22" s="219">
        <f>G14+G18</f>
        <v>48264264.960000008</v>
      </c>
      <c r="H22" s="219">
        <f t="shared" si="2"/>
        <v>149342567.01999998</v>
      </c>
      <c r="I22" s="219">
        <f t="shared" si="2"/>
        <v>56999868.920000002</v>
      </c>
      <c r="J22" s="219">
        <f t="shared" si="2"/>
        <v>9533708.3000000007</v>
      </c>
      <c r="K22" s="219">
        <f t="shared" si="2"/>
        <v>1846500.5</v>
      </c>
      <c r="L22" s="219">
        <f t="shared" si="2"/>
        <v>1846500.5</v>
      </c>
      <c r="M22" s="219">
        <f t="shared" si="2"/>
        <v>2193001</v>
      </c>
      <c r="N22" s="219">
        <f t="shared" si="2"/>
        <v>1837160.5</v>
      </c>
      <c r="O22" s="223">
        <f t="shared" si="2"/>
        <v>0</v>
      </c>
      <c r="P22" s="224" t="b">
        <f t="shared" si="0"/>
        <v>1</v>
      </c>
      <c r="Q22" s="225" t="b">
        <f t="shared" ref="Q22:Q24" si="3">E22=SUM(F22:O22)</f>
        <v>1</v>
      </c>
      <c r="R22" s="226"/>
      <c r="S22" s="226"/>
      <c r="T22" s="227"/>
      <c r="U22" s="227"/>
      <c r="V22" s="227"/>
      <c r="W22" s="227"/>
      <c r="X22" s="227"/>
    </row>
    <row r="23" spans="1:24" s="14" customFormat="1" ht="39.950000000000003" customHeight="1">
      <c r="A23" s="49" t="s">
        <v>34</v>
      </c>
      <c r="B23" s="127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8">
        <f>B16+B20</f>
        <v>46</v>
      </c>
      <c r="C24" s="28">
        <f t="shared" si="2"/>
        <v>116360209.84999999</v>
      </c>
      <c r="D24" s="30">
        <f t="shared" si="2"/>
        <v>51479621.200000003</v>
      </c>
      <c r="E24" s="24">
        <f t="shared" si="2"/>
        <v>64880588.650000006</v>
      </c>
      <c r="F24" s="33">
        <f t="shared" si="2"/>
        <v>0</v>
      </c>
      <c r="G24" s="28">
        <f t="shared" si="2"/>
        <v>0</v>
      </c>
      <c r="H24" s="28">
        <f t="shared" si="2"/>
        <v>64880588.650000006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9">
        <f>B17+B21</f>
        <v>23</v>
      </c>
      <c r="C25" s="54">
        <f t="shared" ref="C25:O25" si="4">C17+C21</f>
        <v>194717240.81</v>
      </c>
      <c r="D25" s="55">
        <f t="shared" si="4"/>
        <v>102221910.2</v>
      </c>
      <c r="E25" s="48">
        <f t="shared" si="4"/>
        <v>92495330.609999999</v>
      </c>
      <c r="F25" s="56">
        <f t="shared" si="4"/>
        <v>0</v>
      </c>
      <c r="G25" s="54">
        <f t="shared" si="4"/>
        <v>0</v>
      </c>
      <c r="H25" s="54">
        <f t="shared" si="4"/>
        <v>31019479.710000001</v>
      </c>
      <c r="I25" s="54">
        <f t="shared" si="4"/>
        <v>44218980.100000001</v>
      </c>
      <c r="J25" s="54">
        <f t="shared" si="4"/>
        <v>9533708.3000000007</v>
      </c>
      <c r="K25" s="54">
        <f t="shared" si="4"/>
        <v>1846500.5</v>
      </c>
      <c r="L25" s="54">
        <f t="shared" si="4"/>
        <v>1846500.5</v>
      </c>
      <c r="M25" s="54">
        <f t="shared" si="4"/>
        <v>2193001</v>
      </c>
      <c r="N25" s="54">
        <f t="shared" si="4"/>
        <v>1837160.5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3">
        <f>COUNTA('pow rez'!K3:K19)</f>
        <v>13</v>
      </c>
      <c r="C26" s="40">
        <f>SUM('pow rez'!J3:J19)</f>
        <v>71188996</v>
      </c>
      <c r="D26" s="41">
        <f>SUM('pow rez'!L3:L19)</f>
        <v>35302403.200000003</v>
      </c>
      <c r="E26" s="42">
        <f>SUM('pow rez'!K3:K19)</f>
        <v>35886592.799999997</v>
      </c>
      <c r="F26" s="43">
        <f>SUM('pow rez'!N3:N19)</f>
        <v>0</v>
      </c>
      <c r="G26" s="40">
        <f>SUM('pow rez'!O3:O19)</f>
        <v>0</v>
      </c>
      <c r="H26" s="40">
        <f>SUM('pow rez'!P3:P19)</f>
        <v>31090160.800000001</v>
      </c>
      <c r="I26" s="40">
        <f>SUM('pow rez'!Q3:Q19)</f>
        <v>4796432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5">
        <f>COUNTIF('pow rez'!C3:C19,"N")</f>
        <v>11</v>
      </c>
      <c r="C27" s="74">
        <f>SUMIF('pow rez'!C3:C19,"N",'pow rez'!J3:J19)</f>
        <v>55689186</v>
      </c>
      <c r="D27" s="75">
        <f>SUMIF('pow rez'!C3:C19,"N",'pow rez'!L3:L19)</f>
        <v>27552498.199999999</v>
      </c>
      <c r="E27" s="24">
        <f>SUMIF('pow rez'!C3:C19,"N",'pow rez'!K3:K19)</f>
        <v>28136687.800000001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28136687.800000001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6">
        <f>COUNTIF('pow rez'!C3:C19,"W")</f>
        <v>2</v>
      </c>
      <c r="C28" s="76">
        <f>SUMIF('pow rez'!C3:C19,"W",'pow rez'!J3:J19)</f>
        <v>15499810</v>
      </c>
      <c r="D28" s="77">
        <f>SUMIF('pow rez'!C3:C19,"W",'pow rez'!L3:L19)</f>
        <v>7749905</v>
      </c>
      <c r="E28" s="48">
        <f>SUMIF('pow rez'!C3:C19,"W",'pow rez'!K3:K19)</f>
        <v>7749905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2953473</v>
      </c>
      <c r="I28" s="76">
        <f>SUMIF('pow rez'!$C$3:$C$19,"W",'pow rez'!Q3:Q19)</f>
        <v>4796432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3">
        <f>COUNTA('gm rez'!L3:L66)</f>
        <v>58</v>
      </c>
      <c r="C29" s="40">
        <f>SUM('gm rez'!K3:K66)</f>
        <v>171358742</v>
      </c>
      <c r="D29" s="41">
        <f>SUM('gm rez'!M3:M66)</f>
        <v>85509450.079999983</v>
      </c>
      <c r="E29" s="42">
        <f>SUM('gm rez'!L3:L66)</f>
        <v>85849291.920000017</v>
      </c>
      <c r="F29" s="43">
        <f>SUM('gm rez'!O3:O66)</f>
        <v>0</v>
      </c>
      <c r="G29" s="40">
        <f>SUM('gm rez'!P3:P66)</f>
        <v>0</v>
      </c>
      <c r="H29" s="40">
        <f>SUM('gm rez'!Q3:Q66)</f>
        <v>53074041.32</v>
      </c>
      <c r="I29" s="40">
        <f>SUM('gm rez'!R3:R66)</f>
        <v>25627711.100000001</v>
      </c>
      <c r="J29" s="40">
        <f>SUM('gm rez'!S3:S66)</f>
        <v>4015963</v>
      </c>
      <c r="K29" s="40">
        <f>SUM('gm rez'!T3:T66)</f>
        <v>1092471</v>
      </c>
      <c r="L29" s="40">
        <f>SUM('gm rez'!U3:U66)</f>
        <v>1011161.5</v>
      </c>
      <c r="M29" s="40">
        <f>SUM('gm rez'!V3:V66)</f>
        <v>1027944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5">
        <f>COUNTIF('gm rez'!C3:C66,"N")</f>
        <v>44</v>
      </c>
      <c r="C30" s="74">
        <f>SUMIF('gm rez'!C3:C66,"N",'gm rez'!K3:K66)</f>
        <v>80744823</v>
      </c>
      <c r="D30" s="75">
        <f>SUMIF('gm rez'!C3:C66,"N",'gm rez'!M3:M66)</f>
        <v>40633553.029999986</v>
      </c>
      <c r="E30" s="24">
        <f>SUMIF('gm rez'!C3:C66,"N",'gm rez'!L3:L66)</f>
        <v>40111269.970000006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40111269.970000006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6">
        <f>COUNTIF('gm rez'!C3:C66,"W")</f>
        <v>14</v>
      </c>
      <c r="C31" s="76">
        <f>SUMIF('gm rez'!C3:C66,"W",'gm rez'!K3:K66)</f>
        <v>90613919</v>
      </c>
      <c r="D31" s="77">
        <f>SUMIF('gm rez'!C3:C66,"W",'gm rez'!M3:M66)</f>
        <v>44875897.050000004</v>
      </c>
      <c r="E31" s="48">
        <f>SUMIF('gm rez'!C3:C66,"W",'gm rez'!L3:L66)</f>
        <v>45738021.949999996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12962771.350000001</v>
      </c>
      <c r="I31" s="76">
        <f>SUMIF('gm rez'!C3:C66,"W",'gm rez'!R3:R66)</f>
        <v>25627711.100000001</v>
      </c>
      <c r="J31" s="76">
        <f>SUMIF('gm rez'!C3:C66,"W",'gm rez'!S3:S66)</f>
        <v>4015963</v>
      </c>
      <c r="K31" s="76">
        <f>SUMIF('gm rez'!C3:C66,"W",'gm rez'!T3:T66)</f>
        <v>1092471</v>
      </c>
      <c r="L31" s="76">
        <f>SUMIF('gm rez'!C3:C66,"W",'gm rez'!U3:U66)</f>
        <v>1011161.5</v>
      </c>
      <c r="M31" s="76">
        <f>SUMIF('gm rez'!C3:C66,"W",'gm rez'!V3:V66)</f>
        <v>1027944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20" t="s">
        <v>261</v>
      </c>
      <c r="B32" s="130">
        <f>B26+B29</f>
        <v>71</v>
      </c>
      <c r="C32" s="58">
        <f t="shared" ref="C32:O32" si="9">C26+C29</f>
        <v>242547738</v>
      </c>
      <c r="D32" s="59">
        <f t="shared" si="9"/>
        <v>120811853.27999999</v>
      </c>
      <c r="E32" s="38">
        <f t="shared" si="9"/>
        <v>121735884.72000001</v>
      </c>
      <c r="F32" s="60">
        <f t="shared" si="9"/>
        <v>0</v>
      </c>
      <c r="G32" s="58">
        <f>G26+G29</f>
        <v>0</v>
      </c>
      <c r="H32" s="58">
        <f t="shared" si="9"/>
        <v>84164202.120000005</v>
      </c>
      <c r="I32" s="58">
        <f t="shared" si="9"/>
        <v>30424143.100000001</v>
      </c>
      <c r="J32" s="58">
        <f t="shared" si="9"/>
        <v>4015963</v>
      </c>
      <c r="K32" s="58">
        <f t="shared" si="9"/>
        <v>1092471</v>
      </c>
      <c r="L32" s="58">
        <f t="shared" si="9"/>
        <v>1011161.5</v>
      </c>
      <c r="M32" s="58">
        <f t="shared" si="9"/>
        <v>1027944</v>
      </c>
      <c r="N32" s="58">
        <f t="shared" si="9"/>
        <v>0</v>
      </c>
      <c r="O32" s="114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50000000000003" customHeight="1">
      <c r="A33" s="121" t="s">
        <v>35</v>
      </c>
      <c r="B33" s="131">
        <f t="shared" ref="B33:O33" si="10">B27+B30</f>
        <v>55</v>
      </c>
      <c r="C33" s="27">
        <f t="shared" si="10"/>
        <v>136434009</v>
      </c>
      <c r="D33" s="31">
        <f t="shared" si="10"/>
        <v>68186051.229999989</v>
      </c>
      <c r="E33" s="24">
        <f t="shared" si="10"/>
        <v>68247957.770000011</v>
      </c>
      <c r="F33" s="34">
        <f t="shared" si="10"/>
        <v>0</v>
      </c>
      <c r="G33" s="27">
        <f t="shared" si="10"/>
        <v>0</v>
      </c>
      <c r="H33" s="27">
        <f t="shared" si="10"/>
        <v>68247957.770000011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5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50000000000003" customHeight="1" thickBot="1">
      <c r="A34" s="122" t="s">
        <v>36</v>
      </c>
      <c r="B34" s="132">
        <f t="shared" ref="B34:O34" si="11">B28+B31</f>
        <v>16</v>
      </c>
      <c r="C34" s="61">
        <f t="shared" si="11"/>
        <v>106113729</v>
      </c>
      <c r="D34" s="62">
        <f t="shared" si="11"/>
        <v>52625802.050000004</v>
      </c>
      <c r="E34" s="63">
        <f t="shared" si="11"/>
        <v>53487926.949999996</v>
      </c>
      <c r="F34" s="64">
        <f t="shared" si="11"/>
        <v>0</v>
      </c>
      <c r="G34" s="61">
        <f t="shared" si="11"/>
        <v>0</v>
      </c>
      <c r="H34" s="61">
        <f t="shared" si="11"/>
        <v>15916244.350000001</v>
      </c>
      <c r="I34" s="61">
        <f t="shared" si="11"/>
        <v>30424143.100000001</v>
      </c>
      <c r="J34" s="61">
        <f>J28+J31</f>
        <v>4015963</v>
      </c>
      <c r="K34" s="61">
        <f t="shared" si="11"/>
        <v>1092471</v>
      </c>
      <c r="L34" s="61">
        <f t="shared" si="11"/>
        <v>1011161.5</v>
      </c>
      <c r="M34" s="61">
        <f t="shared" si="11"/>
        <v>1027944</v>
      </c>
      <c r="N34" s="61">
        <f t="shared" si="11"/>
        <v>0</v>
      </c>
      <c r="O34" s="116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50000000000003" customHeight="1" thickTop="1">
      <c r="A35" s="65" t="s">
        <v>262</v>
      </c>
      <c r="B35" s="133">
        <f>B22+B32</f>
        <v>174</v>
      </c>
      <c r="C35" s="66">
        <f t="shared" ref="C35:O35" si="12">C22+C32</f>
        <v>781804491.75</v>
      </c>
      <c r="D35" s="67">
        <f t="shared" si="12"/>
        <v>383260113.52999997</v>
      </c>
      <c r="E35" s="99">
        <f t="shared" si="12"/>
        <v>398544378.22000003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233506769.13999999</v>
      </c>
      <c r="I35" s="66">
        <f t="shared" si="12"/>
        <v>87424012.020000011</v>
      </c>
      <c r="J35" s="66">
        <f t="shared" si="12"/>
        <v>13549671.300000001</v>
      </c>
      <c r="K35" s="66">
        <f t="shared" si="12"/>
        <v>2938971.5</v>
      </c>
      <c r="L35" s="66">
        <f t="shared" si="12"/>
        <v>2857662</v>
      </c>
      <c r="M35" s="66">
        <f t="shared" si="12"/>
        <v>3220945</v>
      </c>
      <c r="N35" s="66">
        <f t="shared" si="12"/>
        <v>1837160.5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50000000000003" customHeight="1">
      <c r="A36" s="104" t="s">
        <v>34</v>
      </c>
      <c r="B36" s="134">
        <f>B23</f>
        <v>34</v>
      </c>
      <c r="C36" s="105">
        <f t="shared" ref="C36:O36" si="13">C23</f>
        <v>228179303.09000003</v>
      </c>
      <c r="D36" s="105">
        <f t="shared" si="13"/>
        <v>108746728.84999999</v>
      </c>
      <c r="E36" s="105">
        <f t="shared" si="13"/>
        <v>119432574.24000001</v>
      </c>
      <c r="F36" s="105">
        <f t="shared" si="13"/>
        <v>4944921.8</v>
      </c>
      <c r="G36" s="105">
        <f t="shared" si="13"/>
        <v>48264264.960000008</v>
      </c>
      <c r="H36" s="105">
        <f t="shared" si="13"/>
        <v>53442498.660000004</v>
      </c>
      <c r="I36" s="105">
        <f t="shared" si="13"/>
        <v>12780888.82</v>
      </c>
      <c r="J36" s="105">
        <f t="shared" si="13"/>
        <v>0</v>
      </c>
      <c r="K36" s="105">
        <f t="shared" si="13"/>
        <v>0</v>
      </c>
      <c r="L36" s="105">
        <f t="shared" si="13"/>
        <v>0</v>
      </c>
      <c r="M36" s="105">
        <f t="shared" si="13"/>
        <v>0</v>
      </c>
      <c r="N36" s="105">
        <f t="shared" si="13"/>
        <v>0</v>
      </c>
      <c r="O36" s="117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50000000000003" customHeight="1">
      <c r="A37" s="103" t="s">
        <v>35</v>
      </c>
      <c r="B37" s="135">
        <f>B24+B33</f>
        <v>101</v>
      </c>
      <c r="C37" s="102">
        <f t="shared" ref="C37:O38" si="14">C24+C33</f>
        <v>252794218.84999999</v>
      </c>
      <c r="D37" s="102">
        <f t="shared" si="14"/>
        <v>119665672.42999999</v>
      </c>
      <c r="E37" s="102">
        <f t="shared" si="14"/>
        <v>133128546.42000002</v>
      </c>
      <c r="F37" s="102">
        <f t="shared" si="14"/>
        <v>0</v>
      </c>
      <c r="G37" s="102">
        <f t="shared" si="14"/>
        <v>0</v>
      </c>
      <c r="H37" s="102">
        <f t="shared" si="14"/>
        <v>133128546.42000002</v>
      </c>
      <c r="I37" s="102">
        <f t="shared" si="14"/>
        <v>0</v>
      </c>
      <c r="J37" s="102">
        <f t="shared" si="14"/>
        <v>0</v>
      </c>
      <c r="K37" s="102">
        <f t="shared" si="14"/>
        <v>0</v>
      </c>
      <c r="L37" s="102">
        <f t="shared" si="14"/>
        <v>0</v>
      </c>
      <c r="M37" s="102">
        <f t="shared" si="14"/>
        <v>0</v>
      </c>
      <c r="N37" s="102">
        <f t="shared" si="14"/>
        <v>0</v>
      </c>
      <c r="O37" s="118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6">
        <f>B25+B34</f>
        <v>39</v>
      </c>
      <c r="C38" s="71">
        <f t="shared" si="14"/>
        <v>300830969.81</v>
      </c>
      <c r="D38" s="71">
        <f t="shared" si="14"/>
        <v>154847712.25</v>
      </c>
      <c r="E38" s="71">
        <f t="shared" si="14"/>
        <v>145983257.56</v>
      </c>
      <c r="F38" s="71">
        <f t="shared" si="14"/>
        <v>0</v>
      </c>
      <c r="G38" s="71">
        <f t="shared" si="14"/>
        <v>0</v>
      </c>
      <c r="H38" s="71">
        <f t="shared" si="14"/>
        <v>46935724.060000002</v>
      </c>
      <c r="I38" s="71">
        <f t="shared" si="14"/>
        <v>74643123.200000003</v>
      </c>
      <c r="J38" s="71">
        <f t="shared" si="14"/>
        <v>13549671.300000001</v>
      </c>
      <c r="K38" s="71">
        <f t="shared" si="14"/>
        <v>2938971.5</v>
      </c>
      <c r="L38" s="71">
        <f t="shared" si="14"/>
        <v>2857662</v>
      </c>
      <c r="M38" s="71">
        <f t="shared" si="14"/>
        <v>3220945</v>
      </c>
      <c r="N38" s="71">
        <f t="shared" si="14"/>
        <v>1837160.5</v>
      </c>
      <c r="O38" s="119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.75" thickTop="1">
      <c r="A39" s="18"/>
      <c r="B39" s="13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7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7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7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38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38" t="b">
        <f>B14=B15+B16+B17</f>
        <v>1</v>
      </c>
      <c r="C44" s="138" t="b">
        <f t="shared" ref="C44:O44" si="18">C14=C15+C16+C17</f>
        <v>1</v>
      </c>
      <c r="D44" s="138" t="b">
        <f t="shared" si="18"/>
        <v>1</v>
      </c>
      <c r="E44" s="138" t="b">
        <f t="shared" si="18"/>
        <v>1</v>
      </c>
      <c r="F44" s="138" t="b">
        <f t="shared" si="18"/>
        <v>1</v>
      </c>
      <c r="G44" s="138" t="b">
        <f t="shared" si="18"/>
        <v>1</v>
      </c>
      <c r="H44" s="138" t="b">
        <f t="shared" si="18"/>
        <v>1</v>
      </c>
      <c r="I44" s="138" t="b">
        <f t="shared" si="18"/>
        <v>1</v>
      </c>
      <c r="J44" s="138" t="b">
        <f t="shared" si="18"/>
        <v>1</v>
      </c>
      <c r="K44" s="138" t="b">
        <f t="shared" si="18"/>
        <v>1</v>
      </c>
      <c r="L44" s="138" t="b">
        <f t="shared" si="18"/>
        <v>1</v>
      </c>
      <c r="M44" s="138" t="b">
        <f t="shared" si="18"/>
        <v>1</v>
      </c>
      <c r="N44" s="138" t="b">
        <f t="shared" si="18"/>
        <v>1</v>
      </c>
      <c r="O44" s="138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38" t="b">
        <f>B18=B19+B20+B21</f>
        <v>1</v>
      </c>
      <c r="C45" s="138" t="b">
        <f t="shared" ref="C45:O45" si="19">C18=C19+C20+C21</f>
        <v>1</v>
      </c>
      <c r="D45" s="138" t="b">
        <f t="shared" si="19"/>
        <v>1</v>
      </c>
      <c r="E45" s="138" t="b">
        <f t="shared" si="19"/>
        <v>1</v>
      </c>
      <c r="F45" s="138" t="b">
        <f t="shared" si="19"/>
        <v>1</v>
      </c>
      <c r="G45" s="138" t="b">
        <f t="shared" si="19"/>
        <v>1</v>
      </c>
      <c r="H45" s="138" t="b">
        <f t="shared" si="19"/>
        <v>1</v>
      </c>
      <c r="I45" s="138" t="b">
        <f t="shared" si="19"/>
        <v>1</v>
      </c>
      <c r="J45" s="138" t="b">
        <f t="shared" si="19"/>
        <v>1</v>
      </c>
      <c r="K45" s="138" t="b">
        <f t="shared" si="19"/>
        <v>1</v>
      </c>
      <c r="L45" s="138" t="b">
        <f t="shared" si="19"/>
        <v>1</v>
      </c>
      <c r="M45" s="138" t="b">
        <f t="shared" si="19"/>
        <v>1</v>
      </c>
      <c r="N45" s="138" t="b">
        <f t="shared" si="19"/>
        <v>1</v>
      </c>
      <c r="O45" s="138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4"/>
  <sheetViews>
    <sheetView showGridLines="0" zoomScale="90" zoomScaleNormal="90" zoomScaleSheetLayoutView="75" workbookViewId="0">
      <selection sqref="A1:A2"/>
    </sheetView>
  </sheetViews>
  <sheetFormatPr defaultColWidth="9.140625"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6" customWidth="1"/>
    <col min="6" max="6" width="46.42578125" style="140" customWidth="1"/>
    <col min="7" max="7" width="8.7109375" style="93" customWidth="1"/>
    <col min="8" max="8" width="15.85546875" style="93" customWidth="1"/>
    <col min="9" max="9" width="15.85546875" style="145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7" customWidth="1"/>
    <col min="14" max="14" width="11.5703125" style="140" customWidth="1"/>
    <col min="15" max="15" width="12.7109375" style="140" bestFit="1" customWidth="1"/>
    <col min="16" max="16" width="13.28515625" style="140" bestFit="1" customWidth="1"/>
    <col min="17" max="17" width="17.42578125" style="140" customWidth="1"/>
    <col min="18" max="18" width="15.28515625" style="140" customWidth="1"/>
    <col min="19" max="19" width="14.140625" style="140" customWidth="1"/>
    <col min="20" max="21" width="9.85546875" style="140" customWidth="1"/>
    <col min="22" max="22" width="10.7109375" style="140" customWidth="1"/>
    <col min="23" max="23" width="14.140625" style="140" customWidth="1"/>
    <col min="24" max="24" width="15.7109375" style="193" customWidth="1"/>
    <col min="25" max="26" width="15.7109375" style="194" customWidth="1"/>
    <col min="27" max="27" width="15.7109375" style="193" customWidth="1"/>
    <col min="28" max="28" width="9.140625" style="140"/>
    <col min="29" max="29" width="14.42578125" style="140" customWidth="1"/>
    <col min="30" max="30" width="11.28515625" style="140" customWidth="1"/>
    <col min="31" max="31" width="13.7109375" style="140" customWidth="1"/>
    <col min="32" max="32" width="13.85546875" style="140" customWidth="1"/>
    <col min="33" max="16384" width="9.140625" style="140"/>
  </cols>
  <sheetData>
    <row r="1" spans="1:74" s="139" customFormat="1" ht="20.100000000000001" customHeight="1">
      <c r="A1" s="424" t="s">
        <v>4</v>
      </c>
      <c r="B1" s="424" t="s">
        <v>5</v>
      </c>
      <c r="C1" s="425" t="s">
        <v>40</v>
      </c>
      <c r="D1" s="422" t="s">
        <v>6</v>
      </c>
      <c r="E1" s="422" t="s">
        <v>30</v>
      </c>
      <c r="F1" s="422" t="s">
        <v>7</v>
      </c>
      <c r="G1" s="424" t="s">
        <v>24</v>
      </c>
      <c r="H1" s="424" t="s">
        <v>8</v>
      </c>
      <c r="I1" s="424" t="s">
        <v>21</v>
      </c>
      <c r="J1" s="424" t="s">
        <v>9</v>
      </c>
      <c r="K1" s="424" t="s">
        <v>16</v>
      </c>
      <c r="L1" s="422" t="s">
        <v>13</v>
      </c>
      <c r="M1" s="424" t="s">
        <v>11</v>
      </c>
      <c r="N1" s="424" t="s">
        <v>12</v>
      </c>
      <c r="O1" s="424"/>
      <c r="P1" s="424"/>
      <c r="Q1" s="424"/>
      <c r="R1" s="424"/>
      <c r="S1" s="424"/>
      <c r="T1" s="424"/>
      <c r="U1" s="424"/>
      <c r="V1" s="424"/>
      <c r="W1" s="424"/>
      <c r="X1" s="163"/>
      <c r="Y1" s="163"/>
      <c r="Z1" s="163"/>
      <c r="AA1" s="195"/>
      <c r="AB1" s="169"/>
      <c r="AC1" s="169"/>
      <c r="AD1" s="169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</row>
    <row r="2" spans="1:74" s="139" customFormat="1" ht="27.75" customHeight="1">
      <c r="A2" s="424"/>
      <c r="B2" s="424"/>
      <c r="C2" s="426"/>
      <c r="D2" s="423"/>
      <c r="E2" s="423"/>
      <c r="F2" s="423"/>
      <c r="G2" s="424"/>
      <c r="H2" s="424"/>
      <c r="I2" s="424"/>
      <c r="J2" s="424"/>
      <c r="K2" s="424"/>
      <c r="L2" s="423"/>
      <c r="M2" s="424"/>
      <c r="N2" s="388">
        <v>2019</v>
      </c>
      <c r="O2" s="388">
        <v>2020</v>
      </c>
      <c r="P2" s="388">
        <v>2021</v>
      </c>
      <c r="Q2" s="388">
        <v>2022</v>
      </c>
      <c r="R2" s="388">
        <v>2023</v>
      </c>
      <c r="S2" s="388">
        <v>2024</v>
      </c>
      <c r="T2" s="388">
        <v>2025</v>
      </c>
      <c r="U2" s="388">
        <v>2026</v>
      </c>
      <c r="V2" s="388">
        <v>2027</v>
      </c>
      <c r="W2" s="387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69"/>
      <c r="AC2" s="169"/>
      <c r="AD2" s="169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</row>
    <row r="3" spans="1:74" s="175" customFormat="1" ht="33.75">
      <c r="A3" s="228">
        <v>1</v>
      </c>
      <c r="B3" s="229" t="s">
        <v>141</v>
      </c>
      <c r="C3" s="228" t="s">
        <v>55</v>
      </c>
      <c r="D3" s="380" t="s">
        <v>56</v>
      </c>
      <c r="E3" s="229">
        <v>2404</v>
      </c>
      <c r="F3" s="230" t="s">
        <v>60</v>
      </c>
      <c r="G3" s="228" t="s">
        <v>66</v>
      </c>
      <c r="H3" s="231">
        <v>15.569000000000001</v>
      </c>
      <c r="I3" s="228" t="s">
        <v>67</v>
      </c>
      <c r="J3" s="233">
        <v>29242719.93</v>
      </c>
      <c r="K3" s="233">
        <v>16083495.960000001</v>
      </c>
      <c r="L3" s="233">
        <v>13159223.970000001</v>
      </c>
      <c r="M3" s="234">
        <f>K3/J3</f>
        <v>0.54999999994870519</v>
      </c>
      <c r="N3" s="235">
        <v>1226775</v>
      </c>
      <c r="O3" s="235">
        <v>4629929</v>
      </c>
      <c r="P3" s="235">
        <v>5112572.5</v>
      </c>
      <c r="Q3" s="232">
        <v>5114219.46</v>
      </c>
      <c r="R3" s="236"/>
      <c r="S3" s="232"/>
      <c r="T3" s="232"/>
      <c r="U3" s="233"/>
      <c r="V3" s="237"/>
      <c r="W3" s="233"/>
      <c r="X3" s="163" t="b">
        <f t="shared" ref="X3" si="0">K3=SUM(N3:W3)</f>
        <v>1</v>
      </c>
      <c r="Y3" s="238">
        <f>ROUND(K3/J3,4)</f>
        <v>0.55000000000000004</v>
      </c>
      <c r="Z3" s="196" t="b">
        <f t="shared" ref="Z3" si="1">Y3=M3</f>
        <v>0</v>
      </c>
      <c r="AA3" s="196" t="b">
        <f t="shared" ref="AA3" si="2">J3=K3+L3</f>
        <v>1</v>
      </c>
      <c r="AB3" s="174"/>
      <c r="AC3" s="174"/>
      <c r="AD3" s="190"/>
      <c r="AE3" s="167"/>
      <c r="AF3" s="167"/>
      <c r="AG3" s="167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</row>
    <row r="4" spans="1:74" s="175" customFormat="1" ht="22.5">
      <c r="A4" s="228">
        <v>2</v>
      </c>
      <c r="B4" s="229" t="s">
        <v>142</v>
      </c>
      <c r="C4" s="228" t="s">
        <v>55</v>
      </c>
      <c r="D4" s="380" t="s">
        <v>51</v>
      </c>
      <c r="E4" s="239">
        <v>2470011</v>
      </c>
      <c r="F4" s="230" t="s">
        <v>61</v>
      </c>
      <c r="G4" s="228" t="s">
        <v>66</v>
      </c>
      <c r="H4" s="231">
        <v>3.5</v>
      </c>
      <c r="I4" s="228" t="s">
        <v>68</v>
      </c>
      <c r="J4" s="233">
        <v>16509041.73</v>
      </c>
      <c r="K4" s="233">
        <v>7616157.5999999996</v>
      </c>
      <c r="L4" s="233">
        <v>8892884.1300000008</v>
      </c>
      <c r="M4" s="234">
        <v>0.46</v>
      </c>
      <c r="N4" s="235">
        <v>228484.8</v>
      </c>
      <c r="O4" s="235">
        <v>3579594.4</v>
      </c>
      <c r="P4" s="235">
        <v>3808078.4</v>
      </c>
      <c r="Q4" s="232"/>
      <c r="R4" s="232"/>
      <c r="S4" s="232"/>
      <c r="T4" s="232"/>
      <c r="U4" s="233"/>
      <c r="V4" s="237"/>
      <c r="W4" s="233"/>
      <c r="X4" s="163" t="b">
        <f t="shared" ref="X4:X36" si="3">K4=SUM(N4:W4)</f>
        <v>1</v>
      </c>
      <c r="Y4" s="238">
        <f t="shared" ref="Y4:Y36" si="4">ROUND(K4/J4,4)</f>
        <v>0.46129999999999999</v>
      </c>
      <c r="Z4" s="196" t="b">
        <f t="shared" ref="Z4:Z36" si="5">Y4=M4</f>
        <v>0</v>
      </c>
      <c r="AA4" s="196" t="b">
        <f t="shared" ref="AA4:AA36" si="6">J4=K4+L4</f>
        <v>1</v>
      </c>
      <c r="AB4" s="174"/>
      <c r="AC4" s="174"/>
      <c r="AD4" s="190"/>
      <c r="AE4" s="167"/>
      <c r="AF4" s="167"/>
      <c r="AG4" s="167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</row>
    <row r="5" spans="1:74" s="175" customFormat="1" ht="33.75">
      <c r="A5" s="228">
        <v>3</v>
      </c>
      <c r="B5" s="229" t="s">
        <v>143</v>
      </c>
      <c r="C5" s="228" t="s">
        <v>55</v>
      </c>
      <c r="D5" s="380" t="s">
        <v>56</v>
      </c>
      <c r="E5" s="229">
        <v>2404</v>
      </c>
      <c r="F5" s="230" t="s">
        <v>62</v>
      </c>
      <c r="G5" s="228" t="s">
        <v>66</v>
      </c>
      <c r="H5" s="231">
        <v>3.35</v>
      </c>
      <c r="I5" s="228" t="s">
        <v>69</v>
      </c>
      <c r="J5" s="233">
        <v>7600000</v>
      </c>
      <c r="K5" s="233">
        <v>4180000.0000000005</v>
      </c>
      <c r="L5" s="233">
        <v>3420000</v>
      </c>
      <c r="M5" s="234">
        <f>K5/J5</f>
        <v>0.55000000000000004</v>
      </c>
      <c r="N5" s="235">
        <v>606100</v>
      </c>
      <c r="O5" s="235">
        <v>1324400</v>
      </c>
      <c r="P5" s="235">
        <v>1324400</v>
      </c>
      <c r="Q5" s="232">
        <v>925100.00000000012</v>
      </c>
      <c r="R5" s="240"/>
      <c r="S5" s="241"/>
      <c r="T5" s="241"/>
      <c r="U5" s="242"/>
      <c r="V5" s="243"/>
      <c r="W5" s="233"/>
      <c r="X5" s="163" t="b">
        <f t="shared" si="3"/>
        <v>1</v>
      </c>
      <c r="Y5" s="238">
        <f t="shared" si="4"/>
        <v>0.55000000000000004</v>
      </c>
      <c r="Z5" s="196" t="b">
        <f t="shared" si="5"/>
        <v>1</v>
      </c>
      <c r="AA5" s="196" t="b">
        <f t="shared" si="6"/>
        <v>1</v>
      </c>
      <c r="AB5" s="174"/>
      <c r="AC5" s="174"/>
      <c r="AD5" s="190"/>
      <c r="AE5" s="167"/>
      <c r="AF5" s="167"/>
      <c r="AG5" s="167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</row>
    <row r="6" spans="1:74" s="175" customFormat="1" ht="22.5">
      <c r="A6" s="228">
        <v>4</v>
      </c>
      <c r="B6" s="229" t="s">
        <v>144</v>
      </c>
      <c r="C6" s="228" t="s">
        <v>55</v>
      </c>
      <c r="D6" s="380" t="s">
        <v>58</v>
      </c>
      <c r="E6" s="229">
        <v>2408</v>
      </c>
      <c r="F6" s="230" t="s">
        <v>63</v>
      </c>
      <c r="G6" s="228" t="s">
        <v>66</v>
      </c>
      <c r="H6" s="231">
        <v>2.77</v>
      </c>
      <c r="I6" s="228" t="s">
        <v>70</v>
      </c>
      <c r="J6" s="233">
        <v>7478342.79</v>
      </c>
      <c r="K6" s="233">
        <v>4113088</v>
      </c>
      <c r="L6" s="233">
        <v>3365254.79</v>
      </c>
      <c r="M6" s="234">
        <f>K6/J6</f>
        <v>0.54999992852694579</v>
      </c>
      <c r="N6" s="235">
        <v>27500.000000000004</v>
      </c>
      <c r="O6" s="235">
        <v>2042794</v>
      </c>
      <c r="P6" s="235">
        <v>2042794</v>
      </c>
      <c r="Q6" s="232"/>
      <c r="R6" s="232"/>
      <c r="S6" s="232"/>
      <c r="T6" s="232"/>
      <c r="U6" s="233"/>
      <c r="V6" s="237"/>
      <c r="W6" s="233"/>
      <c r="X6" s="163" t="b">
        <f t="shared" si="3"/>
        <v>1</v>
      </c>
      <c r="Y6" s="238">
        <f t="shared" si="4"/>
        <v>0.55000000000000004</v>
      </c>
      <c r="Z6" s="196" t="b">
        <f t="shared" si="5"/>
        <v>0</v>
      </c>
      <c r="AA6" s="196" t="b">
        <f t="shared" si="6"/>
        <v>1</v>
      </c>
      <c r="AB6" s="174"/>
      <c r="AC6" s="174"/>
      <c r="AD6" s="190"/>
      <c r="AE6" s="167"/>
      <c r="AF6" s="167"/>
      <c r="AG6" s="167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</row>
    <row r="7" spans="1:74" s="175" customFormat="1" ht="22.5">
      <c r="A7" s="228">
        <v>5</v>
      </c>
      <c r="B7" s="229" t="s">
        <v>145</v>
      </c>
      <c r="C7" s="228" t="s">
        <v>55</v>
      </c>
      <c r="D7" s="380" t="s">
        <v>59</v>
      </c>
      <c r="E7" s="239">
        <v>2463011</v>
      </c>
      <c r="F7" s="230" t="s">
        <v>64</v>
      </c>
      <c r="G7" s="228" t="s">
        <v>66</v>
      </c>
      <c r="H7" s="231">
        <v>2.133</v>
      </c>
      <c r="I7" s="244" t="s">
        <v>71</v>
      </c>
      <c r="J7" s="233">
        <v>24781777.579999998</v>
      </c>
      <c r="K7" s="233">
        <v>12390888.789999999</v>
      </c>
      <c r="L7" s="233">
        <v>12390888.789999999</v>
      </c>
      <c r="M7" s="234">
        <v>0.5</v>
      </c>
      <c r="N7" s="235">
        <v>1855000</v>
      </c>
      <c r="O7" s="235">
        <v>4177811.79</v>
      </c>
      <c r="P7" s="235">
        <v>4395000</v>
      </c>
      <c r="Q7" s="232">
        <v>1963077</v>
      </c>
      <c r="R7" s="232"/>
      <c r="S7" s="232"/>
      <c r="T7" s="232"/>
      <c r="U7" s="233"/>
      <c r="V7" s="237"/>
      <c r="W7" s="233"/>
      <c r="X7" s="163" t="b">
        <f t="shared" si="3"/>
        <v>1</v>
      </c>
      <c r="Y7" s="238">
        <f t="shared" si="4"/>
        <v>0.5</v>
      </c>
      <c r="Z7" s="196" t="b">
        <f t="shared" si="5"/>
        <v>1</v>
      </c>
      <c r="AA7" s="196" t="b">
        <f t="shared" si="6"/>
        <v>1</v>
      </c>
      <c r="AB7" s="174"/>
      <c r="AC7" s="174"/>
      <c r="AD7" s="190"/>
      <c r="AE7" s="167"/>
      <c r="AF7" s="167"/>
      <c r="AG7" s="167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</row>
    <row r="8" spans="1:74" s="175" customFormat="1" ht="22.5">
      <c r="A8" s="228">
        <v>6</v>
      </c>
      <c r="B8" s="228" t="s">
        <v>42</v>
      </c>
      <c r="C8" s="228" t="s">
        <v>55</v>
      </c>
      <c r="D8" s="230" t="s">
        <v>43</v>
      </c>
      <c r="E8" s="245">
        <v>2468011</v>
      </c>
      <c r="F8" s="230" t="s">
        <v>44</v>
      </c>
      <c r="G8" s="228" t="s">
        <v>66</v>
      </c>
      <c r="H8" s="246">
        <v>1.92</v>
      </c>
      <c r="I8" s="247" t="s">
        <v>146</v>
      </c>
      <c r="J8" s="248">
        <v>7841830.9400000004</v>
      </c>
      <c r="K8" s="248">
        <v>3920915</v>
      </c>
      <c r="L8" s="233">
        <v>3920915.94</v>
      </c>
      <c r="M8" s="234">
        <v>0.5</v>
      </c>
      <c r="N8" s="235">
        <v>0</v>
      </c>
      <c r="O8" s="235">
        <v>500000</v>
      </c>
      <c r="P8" s="235">
        <v>1900000</v>
      </c>
      <c r="Q8" s="232">
        <v>1520915</v>
      </c>
      <c r="R8" s="232"/>
      <c r="S8" s="232"/>
      <c r="T8" s="232"/>
      <c r="U8" s="233"/>
      <c r="V8" s="237"/>
      <c r="W8" s="233"/>
      <c r="X8" s="163" t="b">
        <f t="shared" si="3"/>
        <v>1</v>
      </c>
      <c r="Y8" s="238">
        <f t="shared" si="4"/>
        <v>0.5</v>
      </c>
      <c r="Z8" s="196" t="b">
        <f t="shared" si="5"/>
        <v>1</v>
      </c>
      <c r="AA8" s="196" t="b">
        <f t="shared" si="6"/>
        <v>1</v>
      </c>
      <c r="AB8" s="174"/>
      <c r="AC8" s="174"/>
      <c r="AD8" s="191"/>
      <c r="AE8" s="167"/>
      <c r="AF8" s="167"/>
      <c r="AG8" s="167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</row>
    <row r="9" spans="1:74" s="175" customFormat="1" ht="22.5">
      <c r="A9" s="228">
        <v>7</v>
      </c>
      <c r="B9" s="228" t="s">
        <v>45</v>
      </c>
      <c r="C9" s="228" t="s">
        <v>55</v>
      </c>
      <c r="D9" s="230" t="s">
        <v>48</v>
      </c>
      <c r="E9" s="239">
        <v>2467011</v>
      </c>
      <c r="F9" s="230" t="s">
        <v>52</v>
      </c>
      <c r="G9" s="228" t="s">
        <v>65</v>
      </c>
      <c r="H9" s="246">
        <v>0.59599999999999997</v>
      </c>
      <c r="I9" s="247" t="s">
        <v>269</v>
      </c>
      <c r="J9" s="276">
        <v>18369221.299999997</v>
      </c>
      <c r="K9" s="248">
        <v>9184610.6500000004</v>
      </c>
      <c r="L9" s="233">
        <v>9184610.6499999966</v>
      </c>
      <c r="M9" s="234">
        <v>0.5</v>
      </c>
      <c r="N9" s="235">
        <v>0</v>
      </c>
      <c r="O9" s="235">
        <v>2700000</v>
      </c>
      <c r="P9" s="232">
        <v>6484610.6500000004</v>
      </c>
      <c r="Q9" s="232"/>
      <c r="R9" s="232"/>
      <c r="S9" s="232"/>
      <c r="T9" s="232"/>
      <c r="U9" s="233"/>
      <c r="V9" s="237"/>
      <c r="W9" s="233"/>
      <c r="X9" s="163" t="b">
        <f t="shared" si="3"/>
        <v>1</v>
      </c>
      <c r="Y9" s="238">
        <f t="shared" si="4"/>
        <v>0.5</v>
      </c>
      <c r="Z9" s="196" t="b">
        <f t="shared" si="5"/>
        <v>1</v>
      </c>
      <c r="AA9" s="196" t="b">
        <f t="shared" si="6"/>
        <v>1</v>
      </c>
      <c r="AB9" s="174"/>
      <c r="AC9" s="174"/>
      <c r="AD9" s="191"/>
      <c r="AE9" s="167"/>
      <c r="AF9" s="167"/>
      <c r="AG9" s="167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</row>
    <row r="10" spans="1:74" s="175" customFormat="1" ht="22.5">
      <c r="A10" s="228">
        <v>8</v>
      </c>
      <c r="B10" s="228" t="s">
        <v>683</v>
      </c>
      <c r="C10" s="228" t="s">
        <v>55</v>
      </c>
      <c r="D10" s="230" t="s">
        <v>304</v>
      </c>
      <c r="E10" s="239">
        <v>2410</v>
      </c>
      <c r="F10" s="230" t="s">
        <v>684</v>
      </c>
      <c r="G10" s="228" t="s">
        <v>66</v>
      </c>
      <c r="H10" s="246">
        <v>2.2370000000000001</v>
      </c>
      <c r="I10" s="247" t="s">
        <v>685</v>
      </c>
      <c r="J10" s="276">
        <v>5498316.8399999999</v>
      </c>
      <c r="K10" s="248">
        <v>3024074.26</v>
      </c>
      <c r="L10" s="233">
        <v>2474242.58</v>
      </c>
      <c r="M10" s="234">
        <v>0.54999999963625235</v>
      </c>
      <c r="N10" s="235">
        <v>0</v>
      </c>
      <c r="O10" s="235">
        <v>3024074.26</v>
      </c>
      <c r="P10" s="232"/>
      <c r="Q10" s="232"/>
      <c r="R10" s="232"/>
      <c r="S10" s="232"/>
      <c r="T10" s="232"/>
      <c r="U10" s="233"/>
      <c r="V10" s="237"/>
      <c r="W10" s="233"/>
      <c r="X10" s="163" t="b">
        <f t="shared" si="3"/>
        <v>1</v>
      </c>
      <c r="Y10" s="238">
        <f t="shared" si="4"/>
        <v>0.55000000000000004</v>
      </c>
      <c r="Z10" s="196" t="b">
        <f t="shared" si="5"/>
        <v>0</v>
      </c>
      <c r="AA10" s="196" t="b">
        <f t="shared" si="6"/>
        <v>1</v>
      </c>
      <c r="AB10" s="174"/>
      <c r="AC10" s="174"/>
      <c r="AD10" s="191"/>
      <c r="AE10" s="167"/>
      <c r="AF10" s="167"/>
      <c r="AG10" s="167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 s="175" customFormat="1" ht="33.75">
      <c r="A11" s="228">
        <v>9</v>
      </c>
      <c r="B11" s="228" t="s">
        <v>46</v>
      </c>
      <c r="C11" s="228" t="s">
        <v>55</v>
      </c>
      <c r="D11" s="230" t="s">
        <v>49</v>
      </c>
      <c r="E11" s="245">
        <v>2411</v>
      </c>
      <c r="F11" s="230" t="s">
        <v>53</v>
      </c>
      <c r="G11" s="228" t="s">
        <v>65</v>
      </c>
      <c r="H11" s="246">
        <v>0.77300000000000002</v>
      </c>
      <c r="I11" s="247" t="s">
        <v>266</v>
      </c>
      <c r="J11" s="276">
        <v>7752500.4899999993</v>
      </c>
      <c r="K11" s="248">
        <f>O11+P11</f>
        <v>4242427.2</v>
      </c>
      <c r="L11" s="233">
        <f>J11-K11</f>
        <v>3510073.2899999991</v>
      </c>
      <c r="M11" s="234">
        <v>0.55000000000000004</v>
      </c>
      <c r="N11" s="235">
        <v>0</v>
      </c>
      <c r="O11" s="235">
        <v>2750000</v>
      </c>
      <c r="P11" s="232">
        <v>1492427.2000000002</v>
      </c>
      <c r="Q11" s="232"/>
      <c r="R11" s="232"/>
      <c r="S11" s="232"/>
      <c r="T11" s="232"/>
      <c r="U11" s="233"/>
      <c r="V11" s="237"/>
      <c r="W11" s="233"/>
      <c r="X11" s="163" t="b">
        <f t="shared" si="3"/>
        <v>1</v>
      </c>
      <c r="Y11" s="238">
        <f t="shared" si="4"/>
        <v>0.54720000000000002</v>
      </c>
      <c r="Z11" s="196" t="b">
        <f t="shared" si="5"/>
        <v>0</v>
      </c>
      <c r="AA11" s="196" t="b">
        <f t="shared" si="6"/>
        <v>1</v>
      </c>
      <c r="AB11" s="174"/>
      <c r="AC11" s="174"/>
      <c r="AD11" s="191"/>
      <c r="AE11" s="167"/>
      <c r="AF11" s="167"/>
      <c r="AG11" s="167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</row>
    <row r="12" spans="1:74" s="175" customFormat="1" ht="22.5">
      <c r="A12" s="228">
        <v>10</v>
      </c>
      <c r="B12" s="228" t="s">
        <v>47</v>
      </c>
      <c r="C12" s="228" t="s">
        <v>55</v>
      </c>
      <c r="D12" s="230" t="s">
        <v>51</v>
      </c>
      <c r="E12" s="239">
        <v>2470011</v>
      </c>
      <c r="F12" s="230" t="s">
        <v>54</v>
      </c>
      <c r="G12" s="228" t="s">
        <v>66</v>
      </c>
      <c r="H12" s="246">
        <v>0.83299999999999996</v>
      </c>
      <c r="I12" s="247" t="s">
        <v>273</v>
      </c>
      <c r="J12" s="276">
        <f>K12+L12</f>
        <v>5255405.5299999993</v>
      </c>
      <c r="K12" s="248">
        <v>2627702.7599999998</v>
      </c>
      <c r="L12" s="233">
        <v>2627702.77</v>
      </c>
      <c r="M12" s="234">
        <v>0.5</v>
      </c>
      <c r="N12" s="235">
        <v>0</v>
      </c>
      <c r="O12" s="235">
        <v>0</v>
      </c>
      <c r="P12" s="232">
        <f>K12</f>
        <v>2627702.7599999998</v>
      </c>
      <c r="Q12" s="232"/>
      <c r="R12" s="232"/>
      <c r="S12" s="232"/>
      <c r="T12" s="232"/>
      <c r="U12" s="233"/>
      <c r="V12" s="237"/>
      <c r="W12" s="233"/>
      <c r="X12" s="163" t="b">
        <f t="shared" si="3"/>
        <v>1</v>
      </c>
      <c r="Y12" s="238">
        <f t="shared" si="4"/>
        <v>0.5</v>
      </c>
      <c r="Z12" s="196" t="b">
        <f t="shared" si="5"/>
        <v>1</v>
      </c>
      <c r="AA12" s="196" t="b">
        <f t="shared" si="6"/>
        <v>1</v>
      </c>
      <c r="AB12" s="174"/>
      <c r="AC12" s="174"/>
      <c r="AD12" s="191"/>
      <c r="AE12" s="167"/>
      <c r="AF12" s="167"/>
      <c r="AG12" s="167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</row>
    <row r="13" spans="1:74" s="176" customFormat="1" ht="67.5">
      <c r="A13" s="228">
        <v>11</v>
      </c>
      <c r="B13" s="228" t="s">
        <v>135</v>
      </c>
      <c r="C13" s="228" t="s">
        <v>55</v>
      </c>
      <c r="D13" s="250" t="s">
        <v>49</v>
      </c>
      <c r="E13" s="229">
        <v>2411</v>
      </c>
      <c r="F13" s="230" t="s">
        <v>138</v>
      </c>
      <c r="G13" s="228" t="s">
        <v>66</v>
      </c>
      <c r="H13" s="246">
        <v>3.9260000000000002</v>
      </c>
      <c r="I13" s="247" t="s">
        <v>270</v>
      </c>
      <c r="J13" s="276">
        <v>5825719.1100000003</v>
      </c>
      <c r="K13" s="248">
        <f>O13+P13</f>
        <v>3204145.51</v>
      </c>
      <c r="L13" s="233">
        <f>J13-K13</f>
        <v>2621573.6000000006</v>
      </c>
      <c r="M13" s="234">
        <f>K13/J13</f>
        <v>0.54999999991417359</v>
      </c>
      <c r="N13" s="235">
        <v>0</v>
      </c>
      <c r="O13" s="235">
        <v>2740000</v>
      </c>
      <c r="P13" s="232">
        <v>464145.51</v>
      </c>
      <c r="Q13" s="251"/>
      <c r="R13" s="252"/>
      <c r="S13" s="252"/>
      <c r="T13" s="252"/>
      <c r="U13" s="253"/>
      <c r="V13" s="254"/>
      <c r="W13" s="233"/>
      <c r="X13" s="163" t="b">
        <f t="shared" si="3"/>
        <v>1</v>
      </c>
      <c r="Y13" s="238">
        <f t="shared" si="4"/>
        <v>0.55000000000000004</v>
      </c>
      <c r="Z13" s="196" t="b">
        <f t="shared" si="5"/>
        <v>0</v>
      </c>
      <c r="AA13" s="196" t="b">
        <f t="shared" si="6"/>
        <v>1</v>
      </c>
      <c r="AB13" s="174"/>
      <c r="AC13" s="174"/>
      <c r="AD13" s="188"/>
      <c r="AE13" s="167"/>
      <c r="AF13" s="167"/>
      <c r="AG13" s="167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</row>
    <row r="14" spans="1:74" s="176" customFormat="1" ht="22.5">
      <c r="A14" s="228">
        <v>12</v>
      </c>
      <c r="B14" s="228" t="s">
        <v>136</v>
      </c>
      <c r="C14" s="228" t="s">
        <v>55</v>
      </c>
      <c r="D14" s="250" t="s">
        <v>283</v>
      </c>
      <c r="E14" s="229">
        <v>2463011</v>
      </c>
      <c r="F14" s="230" t="s">
        <v>139</v>
      </c>
      <c r="G14" s="228" t="s">
        <v>66</v>
      </c>
      <c r="H14" s="246">
        <v>1.1830000000000001</v>
      </c>
      <c r="I14" s="247" t="s">
        <v>160</v>
      </c>
      <c r="J14" s="357">
        <v>6462376.6200000001</v>
      </c>
      <c r="K14" s="248">
        <v>3231188.31</v>
      </c>
      <c r="L14" s="233">
        <v>3231188.31</v>
      </c>
      <c r="M14" s="234">
        <v>0.5</v>
      </c>
      <c r="N14" s="235">
        <v>0</v>
      </c>
      <c r="O14" s="232">
        <v>1735412.05</v>
      </c>
      <c r="P14" s="232">
        <v>1495776.26</v>
      </c>
      <c r="Q14" s="251"/>
      <c r="R14" s="252"/>
      <c r="S14" s="252"/>
      <c r="T14" s="252"/>
      <c r="U14" s="253"/>
      <c r="V14" s="254"/>
      <c r="W14" s="233"/>
      <c r="X14" s="163" t="b">
        <f t="shared" si="3"/>
        <v>1</v>
      </c>
      <c r="Y14" s="238">
        <f t="shared" si="4"/>
        <v>0.5</v>
      </c>
      <c r="Z14" s="196" t="b">
        <f t="shared" si="5"/>
        <v>1</v>
      </c>
      <c r="AA14" s="196" t="b">
        <f t="shared" si="6"/>
        <v>1</v>
      </c>
      <c r="AB14" s="174"/>
      <c r="AC14" s="174"/>
      <c r="AD14" s="188"/>
      <c r="AE14" s="167"/>
      <c r="AF14" s="167"/>
      <c r="AG14" s="167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</row>
    <row r="15" spans="1:74" s="176" customFormat="1" ht="33.75">
      <c r="A15" s="228">
        <v>13</v>
      </c>
      <c r="B15" s="228" t="s">
        <v>137</v>
      </c>
      <c r="C15" s="228" t="s">
        <v>55</v>
      </c>
      <c r="D15" s="250" t="s">
        <v>284</v>
      </c>
      <c r="E15" s="229">
        <v>2475011</v>
      </c>
      <c r="F15" s="230" t="s">
        <v>140</v>
      </c>
      <c r="G15" s="228" t="s">
        <v>66</v>
      </c>
      <c r="H15" s="246">
        <v>0.63600000000000001</v>
      </c>
      <c r="I15" s="247" t="s">
        <v>267</v>
      </c>
      <c r="J15" s="248">
        <v>6638019.9299999997</v>
      </c>
      <c r="K15" s="248">
        <v>3319009.96</v>
      </c>
      <c r="L15" s="248">
        <v>3319009.97</v>
      </c>
      <c r="M15" s="234">
        <f>K15/J15</f>
        <v>0.49999999924676336</v>
      </c>
      <c r="N15" s="235">
        <v>0</v>
      </c>
      <c r="O15" s="235">
        <v>1285571.21</v>
      </c>
      <c r="P15" s="235">
        <v>2033438.75</v>
      </c>
      <c r="Q15" s="251"/>
      <c r="R15" s="252"/>
      <c r="S15" s="252"/>
      <c r="T15" s="252"/>
      <c r="U15" s="253"/>
      <c r="V15" s="254"/>
      <c r="W15" s="233"/>
      <c r="X15" s="163" t="b">
        <f t="shared" si="3"/>
        <v>1</v>
      </c>
      <c r="Y15" s="238">
        <f t="shared" si="4"/>
        <v>0.5</v>
      </c>
      <c r="Z15" s="196" t="b">
        <f t="shared" si="5"/>
        <v>0</v>
      </c>
      <c r="AA15" s="196" t="b">
        <f t="shared" si="6"/>
        <v>1</v>
      </c>
      <c r="AB15" s="174"/>
      <c r="AC15" s="174"/>
      <c r="AD15" s="188"/>
      <c r="AE15" s="167"/>
      <c r="AF15" s="167"/>
      <c r="AG15" s="167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</row>
    <row r="16" spans="1:74" s="175" customFormat="1" ht="33.75">
      <c r="A16" s="228">
        <v>14</v>
      </c>
      <c r="B16" s="228" t="s">
        <v>286</v>
      </c>
      <c r="C16" s="228" t="s">
        <v>335</v>
      </c>
      <c r="D16" s="230" t="s">
        <v>303</v>
      </c>
      <c r="E16" s="231">
        <v>2476011</v>
      </c>
      <c r="F16" s="230" t="s">
        <v>318</v>
      </c>
      <c r="G16" s="228" t="s">
        <v>66</v>
      </c>
      <c r="H16" s="255">
        <v>2.0259999999999998</v>
      </c>
      <c r="I16" s="247" t="s">
        <v>338</v>
      </c>
      <c r="J16" s="248">
        <f>K16+L16</f>
        <v>25103199</v>
      </c>
      <c r="K16" s="248">
        <v>12551598.5</v>
      </c>
      <c r="L16" s="248">
        <v>12551600.5</v>
      </c>
      <c r="M16" s="234">
        <v>0.5</v>
      </c>
      <c r="N16" s="235">
        <v>0</v>
      </c>
      <c r="O16" s="235">
        <v>0</v>
      </c>
      <c r="P16" s="235">
        <v>2500000</v>
      </c>
      <c r="Q16" s="236">
        <v>7500000</v>
      </c>
      <c r="R16" s="232">
        <v>2551598.5</v>
      </c>
      <c r="S16" s="232"/>
      <c r="T16" s="232"/>
      <c r="U16" s="233"/>
      <c r="V16" s="237"/>
      <c r="W16" s="233"/>
      <c r="X16" s="163" t="b">
        <f t="shared" si="3"/>
        <v>1</v>
      </c>
      <c r="Y16" s="238">
        <f t="shared" si="4"/>
        <v>0.5</v>
      </c>
      <c r="Z16" s="196" t="b">
        <f t="shared" si="5"/>
        <v>1</v>
      </c>
      <c r="AA16" s="196" t="b">
        <f t="shared" si="6"/>
        <v>1</v>
      </c>
      <c r="AB16" s="174"/>
      <c r="AC16" s="174"/>
      <c r="AD16" s="188"/>
      <c r="AE16" s="167"/>
      <c r="AF16" s="167"/>
      <c r="AG16" s="167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</row>
    <row r="17" spans="1:74" s="176" customFormat="1" ht="22.5">
      <c r="A17" s="256">
        <v>15</v>
      </c>
      <c r="B17" s="256" t="s">
        <v>288</v>
      </c>
      <c r="C17" s="256" t="s">
        <v>336</v>
      </c>
      <c r="D17" s="257" t="s">
        <v>305</v>
      </c>
      <c r="E17" s="258">
        <v>2416</v>
      </c>
      <c r="F17" s="257" t="s">
        <v>320</v>
      </c>
      <c r="G17" s="256" t="s">
        <v>66</v>
      </c>
      <c r="H17" s="259">
        <v>6.1890000000000001</v>
      </c>
      <c r="I17" s="260" t="s">
        <v>730</v>
      </c>
      <c r="J17" s="262">
        <v>13656241</v>
      </c>
      <c r="K17" s="262">
        <f>J17*M17</f>
        <v>10242180.75</v>
      </c>
      <c r="L17" s="262">
        <f>J17-K17</f>
        <v>3414060.25</v>
      </c>
      <c r="M17" s="263">
        <v>0.75</v>
      </c>
      <c r="N17" s="261">
        <v>0</v>
      </c>
      <c r="O17" s="261">
        <v>0</v>
      </c>
      <c r="P17" s="261">
        <f>K17</f>
        <v>10242180.75</v>
      </c>
      <c r="Q17" s="251"/>
      <c r="R17" s="252"/>
      <c r="S17" s="252"/>
      <c r="T17" s="252"/>
      <c r="U17" s="253"/>
      <c r="V17" s="254"/>
      <c r="W17" s="253"/>
      <c r="X17" s="163" t="b">
        <f t="shared" si="3"/>
        <v>1</v>
      </c>
      <c r="Y17" s="238">
        <f t="shared" si="4"/>
        <v>0.75</v>
      </c>
      <c r="Z17" s="196" t="b">
        <f t="shared" si="5"/>
        <v>1</v>
      </c>
      <c r="AA17" s="196" t="b">
        <f t="shared" si="6"/>
        <v>1</v>
      </c>
      <c r="AB17" s="174"/>
      <c r="AC17" s="174"/>
      <c r="AD17" s="189"/>
      <c r="AE17" s="167"/>
      <c r="AF17" s="167"/>
      <c r="AG17" s="167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</row>
    <row r="18" spans="1:74" s="175" customFormat="1" ht="33.75">
      <c r="A18" s="228">
        <v>16</v>
      </c>
      <c r="B18" s="228" t="s">
        <v>289</v>
      </c>
      <c r="C18" s="228" t="s">
        <v>335</v>
      </c>
      <c r="D18" s="230" t="s">
        <v>306</v>
      </c>
      <c r="E18" s="229">
        <v>2409</v>
      </c>
      <c r="F18" s="230" t="s">
        <v>321</v>
      </c>
      <c r="G18" s="228" t="s">
        <v>66</v>
      </c>
      <c r="H18" s="255">
        <v>0.88400000000000001</v>
      </c>
      <c r="I18" s="247" t="s">
        <v>445</v>
      </c>
      <c r="J18" s="248">
        <v>5886023.2999999998</v>
      </c>
      <c r="K18" s="248">
        <v>3237312.81</v>
      </c>
      <c r="L18" s="248">
        <v>2648710.4900000002</v>
      </c>
      <c r="M18" s="234">
        <v>0.55000000000000004</v>
      </c>
      <c r="N18" s="235">
        <v>0</v>
      </c>
      <c r="O18" s="235">
        <v>0</v>
      </c>
      <c r="P18" s="235">
        <v>2141369.4500000002</v>
      </c>
      <c r="Q18" s="236">
        <v>1095943.3600000001</v>
      </c>
      <c r="R18" s="232"/>
      <c r="S18" s="232"/>
      <c r="T18" s="232"/>
      <c r="U18" s="233"/>
      <c r="V18" s="237"/>
      <c r="W18" s="233"/>
      <c r="X18" s="163" t="b">
        <f t="shared" si="3"/>
        <v>1</v>
      </c>
      <c r="Y18" s="238">
        <f t="shared" si="4"/>
        <v>0.55000000000000004</v>
      </c>
      <c r="Z18" s="196" t="b">
        <f t="shared" si="5"/>
        <v>1</v>
      </c>
      <c r="AA18" s="196" t="b">
        <f t="shared" si="6"/>
        <v>1</v>
      </c>
      <c r="AB18" s="174"/>
      <c r="AC18" s="174"/>
      <c r="AD18" s="188"/>
      <c r="AE18" s="167"/>
      <c r="AF18" s="167"/>
      <c r="AG18" s="167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</row>
    <row r="19" spans="1:74" s="176" customFormat="1" ht="22.5">
      <c r="A19" s="256">
        <v>17</v>
      </c>
      <c r="B19" s="256" t="s">
        <v>290</v>
      </c>
      <c r="C19" s="256" t="s">
        <v>336</v>
      </c>
      <c r="D19" s="257" t="s">
        <v>307</v>
      </c>
      <c r="E19" s="264">
        <v>2467011</v>
      </c>
      <c r="F19" s="257" t="s">
        <v>322</v>
      </c>
      <c r="G19" s="256" t="s">
        <v>65</v>
      </c>
      <c r="H19" s="259">
        <v>0.56299999999999994</v>
      </c>
      <c r="I19" s="260" t="s">
        <v>730</v>
      </c>
      <c r="J19" s="262">
        <v>2000000</v>
      </c>
      <c r="K19" s="262">
        <v>1000000</v>
      </c>
      <c r="L19" s="262">
        <f t="shared" ref="L19:L31" si="7">J19-K19</f>
        <v>1000000</v>
      </c>
      <c r="M19" s="263">
        <v>0.5</v>
      </c>
      <c r="N19" s="261">
        <v>0</v>
      </c>
      <c r="O19" s="261">
        <v>0</v>
      </c>
      <c r="P19" s="261">
        <v>1000000</v>
      </c>
      <c r="Q19" s="251"/>
      <c r="R19" s="252"/>
      <c r="S19" s="252"/>
      <c r="T19" s="252"/>
      <c r="U19" s="253"/>
      <c r="V19" s="254"/>
      <c r="W19" s="253"/>
      <c r="X19" s="163" t="b">
        <f t="shared" si="3"/>
        <v>1</v>
      </c>
      <c r="Y19" s="238">
        <f t="shared" si="4"/>
        <v>0.5</v>
      </c>
      <c r="Z19" s="196" t="b">
        <f t="shared" si="5"/>
        <v>1</v>
      </c>
      <c r="AA19" s="196" t="b">
        <f t="shared" si="6"/>
        <v>1</v>
      </c>
      <c r="AB19" s="174"/>
      <c r="AC19" s="174"/>
      <c r="AD19" s="189"/>
      <c r="AE19" s="167"/>
      <c r="AF19" s="167"/>
      <c r="AG19" s="167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</row>
    <row r="20" spans="1:74" s="176" customFormat="1" ht="56.25">
      <c r="A20" s="256">
        <v>18</v>
      </c>
      <c r="B20" s="256" t="s">
        <v>291</v>
      </c>
      <c r="C20" s="256" t="s">
        <v>336</v>
      </c>
      <c r="D20" s="257" t="s">
        <v>308</v>
      </c>
      <c r="E20" s="258">
        <v>2417</v>
      </c>
      <c r="F20" s="257" t="s">
        <v>323</v>
      </c>
      <c r="G20" s="256" t="s">
        <v>66</v>
      </c>
      <c r="H20" s="259">
        <v>0.63</v>
      </c>
      <c r="I20" s="260" t="s">
        <v>562</v>
      </c>
      <c r="J20" s="262">
        <v>2196831.44</v>
      </c>
      <c r="K20" s="262">
        <v>1757465.14</v>
      </c>
      <c r="L20" s="262">
        <v>439366.3</v>
      </c>
      <c r="M20" s="263">
        <v>0.8</v>
      </c>
      <c r="N20" s="261">
        <v>0</v>
      </c>
      <c r="O20" s="261">
        <v>0</v>
      </c>
      <c r="P20" s="261">
        <f>K20</f>
        <v>1757465.14</v>
      </c>
      <c r="Q20" s="251"/>
      <c r="R20" s="252"/>
      <c r="S20" s="252"/>
      <c r="T20" s="252"/>
      <c r="U20" s="253"/>
      <c r="V20" s="254"/>
      <c r="W20" s="253"/>
      <c r="X20" s="163" t="b">
        <f t="shared" si="3"/>
        <v>1</v>
      </c>
      <c r="Y20" s="238">
        <f t="shared" si="4"/>
        <v>0.8</v>
      </c>
      <c r="Z20" s="196" t="b">
        <f t="shared" si="5"/>
        <v>1</v>
      </c>
      <c r="AA20" s="196" t="b">
        <f t="shared" si="6"/>
        <v>1</v>
      </c>
      <c r="AB20" s="174"/>
      <c r="AC20" s="174"/>
      <c r="AD20" s="189"/>
      <c r="AE20" s="167"/>
      <c r="AF20" s="167"/>
      <c r="AG20" s="167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</row>
    <row r="21" spans="1:74" s="175" customFormat="1" ht="22.5">
      <c r="A21" s="228">
        <v>19</v>
      </c>
      <c r="B21" s="228" t="s">
        <v>532</v>
      </c>
      <c r="C21" s="228" t="s">
        <v>335</v>
      </c>
      <c r="D21" s="230" t="s">
        <v>56</v>
      </c>
      <c r="E21" s="229">
        <v>2404</v>
      </c>
      <c r="F21" s="230" t="s">
        <v>533</v>
      </c>
      <c r="G21" s="228" t="s">
        <v>66</v>
      </c>
      <c r="H21" s="255">
        <v>2.1779999999999999</v>
      </c>
      <c r="I21" s="265" t="s">
        <v>568</v>
      </c>
      <c r="J21" s="357">
        <v>4156516.51</v>
      </c>
      <c r="K21" s="248">
        <v>2078258.25</v>
      </c>
      <c r="L21" s="248">
        <v>2078258.26</v>
      </c>
      <c r="M21" s="234">
        <v>0.5</v>
      </c>
      <c r="N21" s="235">
        <v>0</v>
      </c>
      <c r="O21" s="235">
        <v>0</v>
      </c>
      <c r="P21" s="232">
        <v>1039129.12</v>
      </c>
      <c r="Q21" s="232">
        <v>1039129.13</v>
      </c>
      <c r="R21" s="232"/>
      <c r="S21" s="232"/>
      <c r="T21" s="232"/>
      <c r="U21" s="233"/>
      <c r="V21" s="237"/>
      <c r="W21" s="233"/>
      <c r="X21" s="163" t="b">
        <f t="shared" si="3"/>
        <v>1</v>
      </c>
      <c r="Y21" s="238">
        <f t="shared" si="4"/>
        <v>0.5</v>
      </c>
      <c r="Z21" s="196" t="b">
        <f t="shared" si="5"/>
        <v>1</v>
      </c>
      <c r="AA21" s="196" t="b">
        <f t="shared" si="6"/>
        <v>1</v>
      </c>
      <c r="AB21" s="174"/>
      <c r="AC21" s="174"/>
      <c r="AD21" s="188"/>
      <c r="AE21" s="167"/>
      <c r="AF21" s="167"/>
      <c r="AG21" s="167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</row>
    <row r="22" spans="1:74" s="187" customFormat="1" ht="22.5">
      <c r="A22" s="228">
        <v>20</v>
      </c>
      <c r="B22" s="228" t="s">
        <v>354</v>
      </c>
      <c r="C22" s="266" t="s">
        <v>335</v>
      </c>
      <c r="D22" s="250" t="s">
        <v>360</v>
      </c>
      <c r="E22" s="231">
        <v>2464011</v>
      </c>
      <c r="F22" s="230" t="s">
        <v>368</v>
      </c>
      <c r="G22" s="228" t="s">
        <v>65</v>
      </c>
      <c r="H22" s="255">
        <v>1.1850000000000001</v>
      </c>
      <c r="I22" s="265" t="s">
        <v>732</v>
      </c>
      <c r="J22" s="357">
        <v>9724985</v>
      </c>
      <c r="K22" s="248">
        <v>4862492.5</v>
      </c>
      <c r="L22" s="233">
        <f t="shared" si="7"/>
        <v>4862492.5</v>
      </c>
      <c r="M22" s="234">
        <v>0.5</v>
      </c>
      <c r="N22" s="235">
        <v>0</v>
      </c>
      <c r="O22" s="235">
        <v>0</v>
      </c>
      <c r="P22" s="235">
        <v>1620830.5</v>
      </c>
      <c r="Q22" s="232">
        <v>3241662</v>
      </c>
      <c r="R22" s="232"/>
      <c r="S22" s="232"/>
      <c r="T22" s="232"/>
      <c r="U22" s="233"/>
      <c r="V22" s="233"/>
      <c r="W22" s="233"/>
      <c r="X22" s="163" t="b">
        <f t="shared" si="3"/>
        <v>1</v>
      </c>
      <c r="Y22" s="238">
        <f t="shared" si="4"/>
        <v>0.5</v>
      </c>
      <c r="Z22" s="196" t="b">
        <f t="shared" si="5"/>
        <v>1</v>
      </c>
      <c r="AA22" s="196" t="b">
        <f t="shared" si="6"/>
        <v>1</v>
      </c>
      <c r="AB22" s="174"/>
      <c r="AC22" s="174"/>
      <c r="AE22" s="167"/>
      <c r="AF22" s="167"/>
      <c r="AG22" s="167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</row>
    <row r="23" spans="1:74" s="176" customFormat="1" ht="22.5">
      <c r="A23" s="256">
        <v>21</v>
      </c>
      <c r="B23" s="256" t="s">
        <v>295</v>
      </c>
      <c r="C23" s="256" t="s">
        <v>336</v>
      </c>
      <c r="D23" s="257" t="s">
        <v>312</v>
      </c>
      <c r="E23" s="258">
        <v>2414</v>
      </c>
      <c r="F23" s="257" t="s">
        <v>327</v>
      </c>
      <c r="G23" s="256" t="s">
        <v>66</v>
      </c>
      <c r="H23" s="259">
        <v>2.48</v>
      </c>
      <c r="I23" s="260" t="s">
        <v>346</v>
      </c>
      <c r="J23" s="358">
        <v>2449988.9299999997</v>
      </c>
      <c r="K23" s="262">
        <v>1224994.46</v>
      </c>
      <c r="L23" s="262">
        <v>1224994.47</v>
      </c>
      <c r="M23" s="263">
        <v>0.5</v>
      </c>
      <c r="N23" s="261">
        <v>0</v>
      </c>
      <c r="O23" s="261">
        <v>0</v>
      </c>
      <c r="P23" s="252">
        <v>1224994.46</v>
      </c>
      <c r="Q23" s="251"/>
      <c r="R23" s="252"/>
      <c r="S23" s="252"/>
      <c r="T23" s="252"/>
      <c r="U23" s="253"/>
      <c r="V23" s="254"/>
      <c r="W23" s="253"/>
      <c r="X23" s="163" t="b">
        <f t="shared" si="3"/>
        <v>1</v>
      </c>
      <c r="Y23" s="238">
        <f t="shared" si="4"/>
        <v>0.5</v>
      </c>
      <c r="Z23" s="196" t="b">
        <f t="shared" si="5"/>
        <v>1</v>
      </c>
      <c r="AA23" s="196" t="b">
        <f t="shared" si="6"/>
        <v>1</v>
      </c>
      <c r="AB23" s="174"/>
      <c r="AC23" s="174"/>
      <c r="AD23" s="189"/>
      <c r="AE23" s="167"/>
      <c r="AF23" s="167"/>
      <c r="AG23" s="167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</row>
    <row r="24" spans="1:74" s="175" customFormat="1" ht="45">
      <c r="A24" s="228">
        <v>22</v>
      </c>
      <c r="B24" s="228" t="s">
        <v>296</v>
      </c>
      <c r="C24" s="228" t="s">
        <v>335</v>
      </c>
      <c r="D24" s="230" t="s">
        <v>311</v>
      </c>
      <c r="E24" s="229">
        <v>2413</v>
      </c>
      <c r="F24" s="230" t="s">
        <v>328</v>
      </c>
      <c r="G24" s="256" t="s">
        <v>147</v>
      </c>
      <c r="H24" s="255">
        <v>6.6029999999999998</v>
      </c>
      <c r="I24" s="247" t="s">
        <v>347</v>
      </c>
      <c r="J24" s="357">
        <v>5500000</v>
      </c>
      <c r="K24" s="248">
        <v>2750000</v>
      </c>
      <c r="L24" s="248">
        <f t="shared" si="7"/>
        <v>2750000</v>
      </c>
      <c r="M24" s="234">
        <v>0.5</v>
      </c>
      <c r="N24" s="235">
        <v>0</v>
      </c>
      <c r="O24" s="235">
        <v>0</v>
      </c>
      <c r="P24" s="232">
        <v>1000000</v>
      </c>
      <c r="Q24" s="236">
        <v>1750000</v>
      </c>
      <c r="R24" s="232"/>
      <c r="S24" s="232"/>
      <c r="T24" s="232"/>
      <c r="U24" s="233"/>
      <c r="V24" s="237"/>
      <c r="W24" s="233"/>
      <c r="X24" s="163" t="b">
        <f t="shared" si="3"/>
        <v>1</v>
      </c>
      <c r="Y24" s="238">
        <f t="shared" si="4"/>
        <v>0.5</v>
      </c>
      <c r="Z24" s="196" t="b">
        <f t="shared" si="5"/>
        <v>1</v>
      </c>
      <c r="AA24" s="196" t="b">
        <f t="shared" si="6"/>
        <v>1</v>
      </c>
      <c r="AB24" s="174"/>
      <c r="AC24" s="174"/>
      <c r="AD24" s="188"/>
      <c r="AE24" s="167"/>
      <c r="AF24" s="167"/>
      <c r="AG24" s="167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</row>
    <row r="25" spans="1:74" s="186" customFormat="1" ht="22.5">
      <c r="A25" s="256">
        <v>23</v>
      </c>
      <c r="B25" s="256" t="s">
        <v>350</v>
      </c>
      <c r="C25" s="267" t="s">
        <v>336</v>
      </c>
      <c r="D25" s="268" t="s">
        <v>314</v>
      </c>
      <c r="E25" s="229">
        <v>2405</v>
      </c>
      <c r="F25" s="257" t="s">
        <v>364</v>
      </c>
      <c r="G25" s="256" t="s">
        <v>147</v>
      </c>
      <c r="H25" s="259">
        <v>1.4450000000000001</v>
      </c>
      <c r="I25" s="269" t="s">
        <v>753</v>
      </c>
      <c r="J25" s="358">
        <v>1175638.0199999998</v>
      </c>
      <c r="K25" s="262">
        <v>587819.01</v>
      </c>
      <c r="L25" s="253">
        <f>J25-K25</f>
        <v>587819.00999999978</v>
      </c>
      <c r="M25" s="263">
        <v>0.5</v>
      </c>
      <c r="N25" s="261">
        <v>0</v>
      </c>
      <c r="O25" s="261">
        <v>0</v>
      </c>
      <c r="P25" s="261">
        <f>K25</f>
        <v>587819.01</v>
      </c>
      <c r="Q25" s="252"/>
      <c r="R25" s="252"/>
      <c r="S25" s="252"/>
      <c r="T25" s="252"/>
      <c r="U25" s="253"/>
      <c r="V25" s="253"/>
      <c r="W25" s="253"/>
      <c r="X25" s="163" t="b">
        <f t="shared" si="3"/>
        <v>1</v>
      </c>
      <c r="Y25" s="238">
        <f t="shared" si="4"/>
        <v>0.5</v>
      </c>
      <c r="Z25" s="196" t="b">
        <f t="shared" si="5"/>
        <v>1</v>
      </c>
      <c r="AA25" s="196" t="b">
        <f t="shared" si="6"/>
        <v>1</v>
      </c>
      <c r="AB25" s="174"/>
      <c r="AC25" s="174"/>
      <c r="AE25" s="167"/>
      <c r="AF25" s="167"/>
      <c r="AG25" s="167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</row>
    <row r="26" spans="1:74" s="186" customFormat="1" ht="33.75">
      <c r="A26" s="256">
        <v>24</v>
      </c>
      <c r="B26" s="256" t="s">
        <v>351</v>
      </c>
      <c r="C26" s="267" t="s">
        <v>336</v>
      </c>
      <c r="D26" s="268" t="s">
        <v>306</v>
      </c>
      <c r="E26" s="229">
        <v>2409</v>
      </c>
      <c r="F26" s="257" t="s">
        <v>365</v>
      </c>
      <c r="G26" s="256" t="s">
        <v>66</v>
      </c>
      <c r="H26" s="259">
        <v>1.43</v>
      </c>
      <c r="I26" s="269" t="s">
        <v>346</v>
      </c>
      <c r="J26" s="358">
        <v>2454154.2400000002</v>
      </c>
      <c r="K26" s="262">
        <v>1349784.83</v>
      </c>
      <c r="L26" s="253">
        <v>1104369.4099999999</v>
      </c>
      <c r="M26" s="263">
        <v>0.55000000000000004</v>
      </c>
      <c r="N26" s="261">
        <v>0</v>
      </c>
      <c r="O26" s="261">
        <v>0</v>
      </c>
      <c r="P26" s="261">
        <v>1349784.83</v>
      </c>
      <c r="Q26" s="252">
        <v>0</v>
      </c>
      <c r="R26" s="252">
        <v>0</v>
      </c>
      <c r="S26" s="252"/>
      <c r="T26" s="252"/>
      <c r="U26" s="253"/>
      <c r="V26" s="253"/>
      <c r="W26" s="253"/>
      <c r="X26" s="163" t="b">
        <f t="shared" si="3"/>
        <v>1</v>
      </c>
      <c r="Y26" s="238">
        <f t="shared" si="4"/>
        <v>0.55000000000000004</v>
      </c>
      <c r="Z26" s="196" t="b">
        <f t="shared" si="5"/>
        <v>1</v>
      </c>
      <c r="AA26" s="196" t="b">
        <f t="shared" si="6"/>
        <v>1</v>
      </c>
      <c r="AB26" s="174"/>
      <c r="AC26" s="174"/>
      <c r="AE26" s="167"/>
      <c r="AF26" s="167"/>
      <c r="AG26" s="167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</row>
    <row r="27" spans="1:74" s="176" customFormat="1" ht="22.5">
      <c r="A27" s="256">
        <v>25</v>
      </c>
      <c r="B27" s="256" t="s">
        <v>297</v>
      </c>
      <c r="C27" s="256" t="s">
        <v>336</v>
      </c>
      <c r="D27" s="257" t="s">
        <v>313</v>
      </c>
      <c r="E27" s="264">
        <v>2473011</v>
      </c>
      <c r="F27" s="257" t="s">
        <v>329</v>
      </c>
      <c r="G27" s="256" t="s">
        <v>66</v>
      </c>
      <c r="H27" s="259">
        <v>0.33700000000000002</v>
      </c>
      <c r="I27" s="260" t="s">
        <v>728</v>
      </c>
      <c r="J27" s="358">
        <v>1271908.82</v>
      </c>
      <c r="K27" s="262">
        <v>635954.41</v>
      </c>
      <c r="L27" s="262">
        <v>635954.41</v>
      </c>
      <c r="M27" s="263">
        <v>0.5</v>
      </c>
      <c r="N27" s="261">
        <v>0</v>
      </c>
      <c r="O27" s="261">
        <v>0</v>
      </c>
      <c r="P27" s="252">
        <v>635954.41</v>
      </c>
      <c r="Q27" s="251"/>
      <c r="R27" s="252"/>
      <c r="S27" s="252"/>
      <c r="T27" s="252"/>
      <c r="U27" s="253"/>
      <c r="V27" s="254"/>
      <c r="W27" s="253"/>
      <c r="X27" s="163" t="b">
        <f t="shared" si="3"/>
        <v>1</v>
      </c>
      <c r="Y27" s="238">
        <f t="shared" si="4"/>
        <v>0.5</v>
      </c>
      <c r="Z27" s="196" t="b">
        <f t="shared" si="5"/>
        <v>1</v>
      </c>
      <c r="AA27" s="196" t="b">
        <f t="shared" si="6"/>
        <v>1</v>
      </c>
      <c r="AB27" s="174"/>
      <c r="AC27" s="174"/>
      <c r="AD27" s="189"/>
      <c r="AE27" s="167"/>
      <c r="AF27" s="167"/>
      <c r="AG27" s="167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</row>
    <row r="28" spans="1:74" s="186" customFormat="1" ht="33.75">
      <c r="A28" s="256">
        <v>26</v>
      </c>
      <c r="B28" s="256" t="s">
        <v>352</v>
      </c>
      <c r="C28" s="267" t="s">
        <v>336</v>
      </c>
      <c r="D28" s="268" t="s">
        <v>359</v>
      </c>
      <c r="E28" s="258">
        <v>2403</v>
      </c>
      <c r="F28" s="257" t="s">
        <v>366</v>
      </c>
      <c r="G28" s="256" t="s">
        <v>65</v>
      </c>
      <c r="H28" s="259">
        <v>0.29299999999999998</v>
      </c>
      <c r="I28" s="269" t="s">
        <v>724</v>
      </c>
      <c r="J28" s="358">
        <v>1994762</v>
      </c>
      <c r="K28" s="262">
        <v>1097119.1000000001</v>
      </c>
      <c r="L28" s="253">
        <f t="shared" si="7"/>
        <v>897642.89999999991</v>
      </c>
      <c r="M28" s="263">
        <v>0.55000000000000004</v>
      </c>
      <c r="N28" s="261">
        <v>0</v>
      </c>
      <c r="O28" s="261">
        <v>0</v>
      </c>
      <c r="P28" s="261">
        <v>1097119.1000000001</v>
      </c>
      <c r="Q28" s="252"/>
      <c r="R28" s="252"/>
      <c r="S28" s="252"/>
      <c r="T28" s="252"/>
      <c r="U28" s="253"/>
      <c r="V28" s="253"/>
      <c r="W28" s="253"/>
      <c r="X28" s="163" t="b">
        <f t="shared" si="3"/>
        <v>1</v>
      </c>
      <c r="Y28" s="238">
        <f t="shared" si="4"/>
        <v>0.55000000000000004</v>
      </c>
      <c r="Z28" s="196" t="b">
        <f t="shared" si="5"/>
        <v>1</v>
      </c>
      <c r="AA28" s="196" t="b">
        <f t="shared" si="6"/>
        <v>1</v>
      </c>
      <c r="AB28" s="174"/>
      <c r="AC28" s="174"/>
      <c r="AE28" s="167"/>
      <c r="AF28" s="167"/>
      <c r="AG28" s="167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</row>
    <row r="29" spans="1:74" s="176" customFormat="1" ht="22.5">
      <c r="A29" s="256">
        <v>27</v>
      </c>
      <c r="B29" s="256" t="s">
        <v>293</v>
      </c>
      <c r="C29" s="256" t="s">
        <v>336</v>
      </c>
      <c r="D29" s="257" t="s">
        <v>310</v>
      </c>
      <c r="E29" s="264">
        <v>2472011</v>
      </c>
      <c r="F29" s="257" t="s">
        <v>325</v>
      </c>
      <c r="G29" s="256" t="s">
        <v>65</v>
      </c>
      <c r="H29" s="259">
        <v>0.67900000000000005</v>
      </c>
      <c r="I29" s="260" t="s">
        <v>736</v>
      </c>
      <c r="J29" s="358">
        <v>2071611.3399999999</v>
      </c>
      <c r="K29" s="262">
        <v>1035805.67</v>
      </c>
      <c r="L29" s="262">
        <v>1035805.6699999998</v>
      </c>
      <c r="M29" s="263">
        <v>0.5</v>
      </c>
      <c r="N29" s="261">
        <v>0</v>
      </c>
      <c r="O29" s="261">
        <v>0</v>
      </c>
      <c r="P29" s="252">
        <v>1035805.67</v>
      </c>
      <c r="Q29" s="251"/>
      <c r="R29" s="252"/>
      <c r="S29" s="252"/>
      <c r="T29" s="252"/>
      <c r="U29" s="253"/>
      <c r="V29" s="254"/>
      <c r="W29" s="253"/>
      <c r="X29" s="163" t="b">
        <f t="shared" si="3"/>
        <v>1</v>
      </c>
      <c r="Y29" s="238">
        <f t="shared" si="4"/>
        <v>0.5</v>
      </c>
      <c r="Z29" s="196" t="b">
        <f t="shared" si="5"/>
        <v>1</v>
      </c>
      <c r="AA29" s="196" t="b">
        <f t="shared" si="6"/>
        <v>1</v>
      </c>
      <c r="AB29" s="174"/>
      <c r="AC29" s="174"/>
      <c r="AD29" s="189"/>
      <c r="AE29" s="167"/>
      <c r="AF29" s="167"/>
      <c r="AG29" s="167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</row>
    <row r="30" spans="1:74" s="175" customFormat="1" ht="22.5">
      <c r="A30" s="228">
        <v>28</v>
      </c>
      <c r="B30" s="228" t="s">
        <v>298</v>
      </c>
      <c r="C30" s="228" t="s">
        <v>335</v>
      </c>
      <c r="D30" s="230" t="s">
        <v>314</v>
      </c>
      <c r="E30" s="229">
        <v>2405</v>
      </c>
      <c r="F30" s="230" t="s">
        <v>330</v>
      </c>
      <c r="G30" s="228" t="s">
        <v>147</v>
      </c>
      <c r="H30" s="255">
        <v>3.395</v>
      </c>
      <c r="I30" s="247" t="s">
        <v>569</v>
      </c>
      <c r="J30" s="357">
        <v>4200000</v>
      </c>
      <c r="K30" s="248">
        <v>2100000</v>
      </c>
      <c r="L30" s="248">
        <f t="shared" si="7"/>
        <v>2100000</v>
      </c>
      <c r="M30" s="234">
        <v>0.5</v>
      </c>
      <c r="N30" s="235">
        <v>0</v>
      </c>
      <c r="O30" s="235">
        <v>0</v>
      </c>
      <c r="P30" s="232">
        <v>100000</v>
      </c>
      <c r="Q30" s="236">
        <v>2000000</v>
      </c>
      <c r="R30" s="232"/>
      <c r="S30" s="232"/>
      <c r="T30" s="232"/>
      <c r="U30" s="233"/>
      <c r="V30" s="237"/>
      <c r="W30" s="233"/>
      <c r="X30" s="163" t="b">
        <f t="shared" si="3"/>
        <v>1</v>
      </c>
      <c r="Y30" s="238">
        <f t="shared" si="4"/>
        <v>0.5</v>
      </c>
      <c r="Z30" s="196" t="b">
        <f t="shared" si="5"/>
        <v>1</v>
      </c>
      <c r="AA30" s="196" t="b">
        <f t="shared" si="6"/>
        <v>1</v>
      </c>
      <c r="AB30" s="174"/>
      <c r="AC30" s="174"/>
      <c r="AD30" s="188"/>
      <c r="AE30" s="167"/>
      <c r="AF30" s="167"/>
      <c r="AG30" s="167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</row>
    <row r="31" spans="1:74" s="186" customFormat="1" ht="22.5">
      <c r="A31" s="256">
        <v>29</v>
      </c>
      <c r="B31" s="256" t="s">
        <v>300</v>
      </c>
      <c r="C31" s="256" t="s">
        <v>336</v>
      </c>
      <c r="D31" s="257" t="s">
        <v>315</v>
      </c>
      <c r="E31" s="258">
        <v>2415</v>
      </c>
      <c r="F31" s="257" t="s">
        <v>332</v>
      </c>
      <c r="G31" s="256" t="s">
        <v>66</v>
      </c>
      <c r="H31" s="259">
        <v>0.83299999999999996</v>
      </c>
      <c r="I31" s="260" t="s">
        <v>456</v>
      </c>
      <c r="J31" s="358">
        <v>3047671.3300000005</v>
      </c>
      <c r="K31" s="262">
        <v>1676219.23</v>
      </c>
      <c r="L31" s="262">
        <f t="shared" si="7"/>
        <v>1371452.1000000006</v>
      </c>
      <c r="M31" s="263">
        <v>0.55000000000000004</v>
      </c>
      <c r="N31" s="261">
        <v>0</v>
      </c>
      <c r="O31" s="261">
        <v>0</v>
      </c>
      <c r="P31" s="252">
        <f>K31</f>
        <v>1676219.23</v>
      </c>
      <c r="Q31" s="252">
        <v>0</v>
      </c>
      <c r="R31" s="252"/>
      <c r="S31" s="252"/>
      <c r="T31" s="252"/>
      <c r="U31" s="253"/>
      <c r="V31" s="253"/>
      <c r="W31" s="253"/>
      <c r="X31" s="163" t="b">
        <f t="shared" si="3"/>
        <v>1</v>
      </c>
      <c r="Y31" s="238">
        <f t="shared" si="4"/>
        <v>0.55000000000000004</v>
      </c>
      <c r="Z31" s="196" t="b">
        <f t="shared" si="5"/>
        <v>1</v>
      </c>
      <c r="AA31" s="196" t="b">
        <f t="shared" si="6"/>
        <v>1</v>
      </c>
      <c r="AB31" s="174"/>
      <c r="AC31" s="174"/>
      <c r="AD31" s="192"/>
      <c r="AE31" s="167"/>
      <c r="AF31" s="167"/>
      <c r="AG31" s="167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</row>
    <row r="32" spans="1:74" s="186" customFormat="1" ht="33.75">
      <c r="A32" s="256">
        <v>30</v>
      </c>
      <c r="B32" s="256" t="s">
        <v>357</v>
      </c>
      <c r="C32" s="267" t="s">
        <v>336</v>
      </c>
      <c r="D32" s="268" t="s">
        <v>362</v>
      </c>
      <c r="E32" s="258">
        <v>2417</v>
      </c>
      <c r="F32" s="257" t="s">
        <v>371</v>
      </c>
      <c r="G32" s="256" t="s">
        <v>66</v>
      </c>
      <c r="H32" s="259">
        <v>0.81699999999999995</v>
      </c>
      <c r="I32" s="269" t="s">
        <v>562</v>
      </c>
      <c r="J32" s="358">
        <v>3328349.7299999995</v>
      </c>
      <c r="K32" s="262">
        <v>2662679.7799999998</v>
      </c>
      <c r="L32" s="253">
        <v>665669.94999999995</v>
      </c>
      <c r="M32" s="263">
        <v>0.8</v>
      </c>
      <c r="N32" s="261">
        <v>0</v>
      </c>
      <c r="O32" s="261">
        <v>0</v>
      </c>
      <c r="P32" s="261">
        <f>K32</f>
        <v>2662679.7799999998</v>
      </c>
      <c r="Q32" s="252"/>
      <c r="R32" s="252"/>
      <c r="S32" s="252"/>
      <c r="T32" s="252"/>
      <c r="U32" s="253"/>
      <c r="V32" s="253"/>
      <c r="W32" s="253"/>
      <c r="X32" s="163" t="b">
        <f t="shared" si="3"/>
        <v>1</v>
      </c>
      <c r="Y32" s="238">
        <f t="shared" si="4"/>
        <v>0.8</v>
      </c>
      <c r="Z32" s="196" t="b">
        <f t="shared" si="5"/>
        <v>1</v>
      </c>
      <c r="AA32" s="196" t="b">
        <f t="shared" si="6"/>
        <v>1</v>
      </c>
      <c r="AB32" s="174"/>
      <c r="AC32" s="174"/>
      <c r="AE32" s="167"/>
      <c r="AF32" s="167"/>
      <c r="AG32" s="167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</row>
    <row r="33" spans="1:74" s="186" customFormat="1" ht="22.5">
      <c r="A33" s="256">
        <v>31</v>
      </c>
      <c r="B33" s="256" t="s">
        <v>302</v>
      </c>
      <c r="C33" s="256" t="s">
        <v>336</v>
      </c>
      <c r="D33" s="257" t="s">
        <v>305</v>
      </c>
      <c r="E33" s="258">
        <v>2416</v>
      </c>
      <c r="F33" s="257" t="s">
        <v>334</v>
      </c>
      <c r="G33" s="256" t="s">
        <v>66</v>
      </c>
      <c r="H33" s="259">
        <v>5.7060000000000004</v>
      </c>
      <c r="I33" s="260" t="s">
        <v>731</v>
      </c>
      <c r="J33" s="358">
        <f>K33+L33</f>
        <v>4970389.25</v>
      </c>
      <c r="K33" s="262">
        <v>3727791.93</v>
      </c>
      <c r="L33" s="262">
        <v>1242597.32</v>
      </c>
      <c r="M33" s="263">
        <v>0.75</v>
      </c>
      <c r="N33" s="261">
        <v>0</v>
      </c>
      <c r="O33" s="261">
        <v>0</v>
      </c>
      <c r="P33" s="252">
        <f>K33</f>
        <v>3727791.93</v>
      </c>
      <c r="Q33" s="252"/>
      <c r="R33" s="252"/>
      <c r="S33" s="252"/>
      <c r="T33" s="252"/>
      <c r="U33" s="253"/>
      <c r="V33" s="253"/>
      <c r="W33" s="253"/>
      <c r="X33" s="163" t="b">
        <f t="shared" si="3"/>
        <v>1</v>
      </c>
      <c r="Y33" s="238">
        <f t="shared" si="4"/>
        <v>0.75</v>
      </c>
      <c r="Z33" s="196" t="b">
        <f t="shared" si="5"/>
        <v>1</v>
      </c>
      <c r="AA33" s="196" t="b">
        <f t="shared" si="6"/>
        <v>1</v>
      </c>
      <c r="AB33" s="174"/>
      <c r="AC33" s="174"/>
      <c r="AD33" s="192"/>
      <c r="AE33" s="167"/>
      <c r="AF33" s="167"/>
      <c r="AG33" s="167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</row>
    <row r="34" spans="1:74" s="186" customFormat="1" ht="33.75">
      <c r="A34" s="256">
        <v>32</v>
      </c>
      <c r="B34" s="256" t="s">
        <v>358</v>
      </c>
      <c r="C34" s="267" t="s">
        <v>336</v>
      </c>
      <c r="D34" s="268" t="s">
        <v>49</v>
      </c>
      <c r="E34" s="258">
        <v>2411</v>
      </c>
      <c r="F34" s="257" t="s">
        <v>372</v>
      </c>
      <c r="G34" s="256" t="s">
        <v>66</v>
      </c>
      <c r="H34" s="259">
        <v>0.6</v>
      </c>
      <c r="I34" s="269" t="s">
        <v>562</v>
      </c>
      <c r="J34" s="358">
        <v>1689159</v>
      </c>
      <c r="K34" s="262">
        <v>929037.45</v>
      </c>
      <c r="L34" s="253">
        <v>760121.55</v>
      </c>
      <c r="M34" s="263">
        <v>0.55000000000000004</v>
      </c>
      <c r="N34" s="261">
        <v>0</v>
      </c>
      <c r="O34" s="261">
        <v>0</v>
      </c>
      <c r="P34" s="261">
        <v>929037.45</v>
      </c>
      <c r="Q34" s="252">
        <v>0</v>
      </c>
      <c r="R34" s="252"/>
      <c r="S34" s="252"/>
      <c r="T34" s="252"/>
      <c r="U34" s="253"/>
      <c r="V34" s="253"/>
      <c r="W34" s="253"/>
      <c r="X34" s="163" t="b">
        <f t="shared" si="3"/>
        <v>1</v>
      </c>
      <c r="Y34" s="238">
        <f t="shared" si="4"/>
        <v>0.55000000000000004</v>
      </c>
      <c r="Z34" s="196" t="b">
        <f t="shared" si="5"/>
        <v>1</v>
      </c>
      <c r="AA34" s="196" t="b">
        <f t="shared" si="6"/>
        <v>1</v>
      </c>
      <c r="AB34" s="174"/>
      <c r="AC34" s="174"/>
      <c r="AE34" s="167"/>
      <c r="AF34" s="167"/>
      <c r="AG34" s="167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</row>
    <row r="35" spans="1:74" s="176" customFormat="1" ht="33.75">
      <c r="A35" s="256">
        <v>33</v>
      </c>
      <c r="B35" s="256" t="s">
        <v>299</v>
      </c>
      <c r="C35" s="256" t="s">
        <v>336</v>
      </c>
      <c r="D35" s="257" t="s">
        <v>49</v>
      </c>
      <c r="E35" s="258">
        <v>2411</v>
      </c>
      <c r="F35" s="257" t="s">
        <v>331</v>
      </c>
      <c r="G35" s="256" t="s">
        <v>66</v>
      </c>
      <c r="H35" s="259">
        <v>0.95799999999999996</v>
      </c>
      <c r="I35" s="269" t="s">
        <v>562</v>
      </c>
      <c r="J35" s="358">
        <v>2340159.7600000002</v>
      </c>
      <c r="K35" s="262">
        <v>1287087.8599999999</v>
      </c>
      <c r="L35" s="262">
        <v>1053071.9000000004</v>
      </c>
      <c r="M35" s="263">
        <v>0.55000000000000004</v>
      </c>
      <c r="N35" s="261">
        <v>0</v>
      </c>
      <c r="O35" s="261">
        <v>0</v>
      </c>
      <c r="P35" s="252">
        <v>1287087.8599999999</v>
      </c>
      <c r="Q35" s="251"/>
      <c r="R35" s="252"/>
      <c r="S35" s="252"/>
      <c r="T35" s="252"/>
      <c r="U35" s="253"/>
      <c r="V35" s="254"/>
      <c r="W35" s="253"/>
      <c r="X35" s="163" t="b">
        <f t="shared" si="3"/>
        <v>1</v>
      </c>
      <c r="Y35" s="238">
        <f t="shared" si="4"/>
        <v>0.55000000000000004</v>
      </c>
      <c r="Z35" s="196" t="b">
        <f t="shared" si="5"/>
        <v>1</v>
      </c>
      <c r="AA35" s="196" t="b">
        <f t="shared" si="6"/>
        <v>1</v>
      </c>
      <c r="AB35" s="174"/>
      <c r="AC35" s="174"/>
      <c r="AD35" s="189"/>
      <c r="AE35" s="167"/>
      <c r="AF35" s="167"/>
      <c r="AG35" s="167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</row>
    <row r="36" spans="1:74" s="176" customFormat="1" ht="22.5">
      <c r="A36" s="256">
        <v>34</v>
      </c>
      <c r="B36" s="256" t="s">
        <v>301</v>
      </c>
      <c r="C36" s="256" t="s">
        <v>336</v>
      </c>
      <c r="D36" s="268" t="s">
        <v>316</v>
      </c>
      <c r="E36" s="258">
        <v>2407</v>
      </c>
      <c r="F36" s="257" t="s">
        <v>333</v>
      </c>
      <c r="G36" s="256" t="s">
        <v>66</v>
      </c>
      <c r="H36" s="259">
        <v>0.96</v>
      </c>
      <c r="I36" s="260" t="s">
        <v>729</v>
      </c>
      <c r="J36" s="358">
        <v>2909932</v>
      </c>
      <c r="K36" s="262">
        <v>1600462.6</v>
      </c>
      <c r="L36" s="262">
        <f t="shared" ref="L36" si="8">J36-K36</f>
        <v>1309469.3999999999</v>
      </c>
      <c r="M36" s="263">
        <v>0.55000000000000004</v>
      </c>
      <c r="N36" s="261">
        <v>0</v>
      </c>
      <c r="O36" s="261">
        <v>0</v>
      </c>
      <c r="P36" s="252">
        <v>1600462.6</v>
      </c>
      <c r="Q36" s="252"/>
      <c r="R36" s="252"/>
      <c r="S36" s="252"/>
      <c r="T36" s="252"/>
      <c r="U36" s="252"/>
      <c r="V36" s="252"/>
      <c r="W36" s="252"/>
      <c r="X36" s="163" t="b">
        <f t="shared" si="3"/>
        <v>1</v>
      </c>
      <c r="Y36" s="238">
        <f t="shared" si="4"/>
        <v>0.55000000000000004</v>
      </c>
      <c r="Z36" s="196" t="b">
        <f t="shared" si="5"/>
        <v>1</v>
      </c>
      <c r="AA36" s="196" t="b">
        <f t="shared" si="6"/>
        <v>1</v>
      </c>
      <c r="AB36" s="174"/>
      <c r="AC36" s="174"/>
      <c r="AD36" s="189"/>
      <c r="AE36" s="167"/>
      <c r="AF36" s="167"/>
      <c r="AG36" s="167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</row>
    <row r="37" spans="1:74" s="98" customFormat="1" ht="22.5">
      <c r="A37" s="256">
        <v>35</v>
      </c>
      <c r="B37" s="256" t="s">
        <v>536</v>
      </c>
      <c r="C37" s="267" t="s">
        <v>336</v>
      </c>
      <c r="D37" s="268" t="s">
        <v>534</v>
      </c>
      <c r="E37" s="258">
        <v>2403</v>
      </c>
      <c r="F37" s="257" t="s">
        <v>540</v>
      </c>
      <c r="G37" s="256" t="s">
        <v>147</v>
      </c>
      <c r="H37" s="259">
        <v>0.63500000000000001</v>
      </c>
      <c r="I37" s="269" t="s">
        <v>563</v>
      </c>
      <c r="J37" s="366">
        <v>2730918.76</v>
      </c>
      <c r="K37" s="315">
        <v>1502005.31</v>
      </c>
      <c r="L37" s="368">
        <f>J37-K37</f>
        <v>1228913.4499999997</v>
      </c>
      <c r="M37" s="320">
        <v>0.55000000000000004</v>
      </c>
      <c r="N37" s="261">
        <v>0</v>
      </c>
      <c r="O37" s="261">
        <v>0</v>
      </c>
      <c r="P37" s="315">
        <v>1502005.31</v>
      </c>
      <c r="Q37" s="252"/>
      <c r="R37" s="252"/>
      <c r="S37" s="252"/>
      <c r="T37" s="252"/>
      <c r="U37" s="252"/>
      <c r="V37" s="252"/>
      <c r="W37" s="252"/>
      <c r="X37" s="163" t="b">
        <f>K37=SUM(N37:W37)</f>
        <v>1</v>
      </c>
      <c r="Y37" s="238">
        <f>ROUND(K37/J37,4)</f>
        <v>0.55000000000000004</v>
      </c>
      <c r="Z37" s="196" t="b">
        <f>Y37=M37</f>
        <v>1</v>
      </c>
      <c r="AA37" s="196" t="b">
        <f>J37=K37+L37</f>
        <v>1</v>
      </c>
      <c r="AB37" s="174"/>
      <c r="AC37" s="174"/>
      <c r="AD37" s="179"/>
      <c r="AE37" s="167"/>
      <c r="AF37" s="167"/>
      <c r="AG37" s="167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</row>
    <row r="38" spans="1:74" s="177" customFormat="1" ht="33.75">
      <c r="A38" s="256">
        <v>36</v>
      </c>
      <c r="B38" s="228" t="s">
        <v>285</v>
      </c>
      <c r="C38" s="228" t="s">
        <v>335</v>
      </c>
      <c r="D38" s="250" t="s">
        <v>744</v>
      </c>
      <c r="E38" s="229">
        <v>2402</v>
      </c>
      <c r="F38" s="230" t="s">
        <v>317</v>
      </c>
      <c r="G38" s="228" t="s">
        <v>66</v>
      </c>
      <c r="H38" s="255">
        <v>3.4590000000000001</v>
      </c>
      <c r="I38" s="247" t="s">
        <v>337</v>
      </c>
      <c r="J38" s="310">
        <v>17646272</v>
      </c>
      <c r="K38" s="310">
        <v>8823136</v>
      </c>
      <c r="L38" s="310">
        <f t="shared" ref="L38:L39" si="9">J38-K38</f>
        <v>8823136</v>
      </c>
      <c r="M38" s="234">
        <v>0.5</v>
      </c>
      <c r="N38" s="235">
        <v>0</v>
      </c>
      <c r="O38" s="235">
        <v>0</v>
      </c>
      <c r="P38" s="235">
        <v>4161568</v>
      </c>
      <c r="Q38" s="311">
        <v>4161568</v>
      </c>
      <c r="R38" s="312">
        <v>500000</v>
      </c>
      <c r="S38" s="312"/>
      <c r="T38" s="312"/>
      <c r="U38" s="312"/>
      <c r="V38" s="313"/>
      <c r="W38" s="312"/>
      <c r="X38" s="163" t="b">
        <f t="shared" ref="X38" si="10">K38=SUM(N38:W38)</f>
        <v>1</v>
      </c>
      <c r="Y38" s="238">
        <f t="shared" ref="Y38:Y39" si="11">ROUND(K38/J38,4)</f>
        <v>0.5</v>
      </c>
      <c r="Z38" s="196" t="b">
        <f t="shared" ref="Z38:Z39" si="12">Y38=M38</f>
        <v>1</v>
      </c>
      <c r="AA38" s="196" t="b">
        <f t="shared" ref="AA38:AA39" si="13">J38=K38+L38</f>
        <v>1</v>
      </c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</row>
    <row r="39" spans="1:74" s="177" customFormat="1" ht="33.75">
      <c r="A39" s="256">
        <v>37</v>
      </c>
      <c r="B39" s="228" t="s">
        <v>287</v>
      </c>
      <c r="C39" s="228" t="s">
        <v>335</v>
      </c>
      <c r="D39" s="250" t="s">
        <v>745</v>
      </c>
      <c r="E39" s="229">
        <v>2410</v>
      </c>
      <c r="F39" s="230" t="s">
        <v>319</v>
      </c>
      <c r="G39" s="228" t="s">
        <v>66</v>
      </c>
      <c r="H39" s="255">
        <v>1.7350000000000001</v>
      </c>
      <c r="I39" s="247" t="s">
        <v>339</v>
      </c>
      <c r="J39" s="310">
        <v>5011265</v>
      </c>
      <c r="K39" s="310">
        <v>2505632.5</v>
      </c>
      <c r="L39" s="310">
        <f t="shared" si="9"/>
        <v>2505632.5</v>
      </c>
      <c r="M39" s="234">
        <v>0.5</v>
      </c>
      <c r="N39" s="235">
        <v>0</v>
      </c>
      <c r="O39" s="235">
        <v>0</v>
      </c>
      <c r="P39" s="235">
        <v>1000000</v>
      </c>
      <c r="Q39" s="311">
        <v>1505632.5</v>
      </c>
      <c r="R39" s="312"/>
      <c r="S39" s="312"/>
      <c r="T39" s="312"/>
      <c r="U39" s="312"/>
      <c r="V39" s="313"/>
      <c r="W39" s="312"/>
      <c r="X39" s="163" t="b">
        <f t="shared" ref="X39" si="14">K39=SUM(N39:W39)</f>
        <v>1</v>
      </c>
      <c r="Y39" s="238">
        <f t="shared" si="11"/>
        <v>0.5</v>
      </c>
      <c r="Z39" s="196" t="b">
        <f t="shared" si="12"/>
        <v>1</v>
      </c>
      <c r="AA39" s="196" t="b">
        <f t="shared" si="13"/>
        <v>1</v>
      </c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</row>
    <row r="40" spans="1:74" s="97" customFormat="1" ht="45.75" customHeight="1">
      <c r="A40" s="256">
        <v>38</v>
      </c>
      <c r="B40" s="228" t="s">
        <v>349</v>
      </c>
      <c r="C40" s="266" t="s">
        <v>335</v>
      </c>
      <c r="D40" s="250" t="s">
        <v>746</v>
      </c>
      <c r="E40" s="229">
        <v>2415</v>
      </c>
      <c r="F40" s="230" t="s">
        <v>363</v>
      </c>
      <c r="G40" s="228" t="s">
        <v>66</v>
      </c>
      <c r="H40" s="255">
        <v>1.9630000000000001</v>
      </c>
      <c r="I40" s="265" t="s">
        <v>748</v>
      </c>
      <c r="J40" s="365">
        <v>13288970</v>
      </c>
      <c r="K40" s="310">
        <f>P40+Q40</f>
        <v>7297141.5000000009</v>
      </c>
      <c r="L40" s="326">
        <f>J40-K40</f>
        <v>5991828.4999999991</v>
      </c>
      <c r="M40" s="314">
        <v>0.55000000000000004</v>
      </c>
      <c r="N40" s="235">
        <v>0</v>
      </c>
      <c r="O40" s="235">
        <v>0</v>
      </c>
      <c r="P40" s="235">
        <v>3648570.7500000005</v>
      </c>
      <c r="Q40" s="232">
        <v>3648570.7500000005</v>
      </c>
      <c r="R40" s="232"/>
      <c r="S40" s="232"/>
      <c r="T40" s="232"/>
      <c r="U40" s="232"/>
      <c r="V40" s="232"/>
      <c r="W40" s="232"/>
      <c r="X40" s="163" t="b">
        <f t="shared" ref="X40" si="15">K40=SUM(N40:W40)</f>
        <v>1</v>
      </c>
      <c r="Y40" s="238">
        <f t="shared" ref="Y40:Y41" si="16">ROUND(K40/J40,4)</f>
        <v>0.54910000000000003</v>
      </c>
      <c r="Z40" s="196" t="b">
        <f t="shared" ref="Z40:Z41" si="17">Y40=M40</f>
        <v>0</v>
      </c>
      <c r="AA40" s="196" t="b">
        <f t="shared" ref="AA40:AA41" si="18">J40=K40+L40</f>
        <v>1</v>
      </c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</row>
    <row r="41" spans="1:74" s="97" customFormat="1" ht="33.75">
      <c r="A41" s="228" t="s">
        <v>750</v>
      </c>
      <c r="B41" s="228" t="s">
        <v>353</v>
      </c>
      <c r="C41" s="266" t="s">
        <v>335</v>
      </c>
      <c r="D41" s="250" t="s">
        <v>744</v>
      </c>
      <c r="E41" s="229">
        <v>2402</v>
      </c>
      <c r="F41" s="230" t="s">
        <v>367</v>
      </c>
      <c r="G41" s="228" t="s">
        <v>66</v>
      </c>
      <c r="H41" s="255">
        <v>2.415</v>
      </c>
      <c r="I41" s="265" t="s">
        <v>374</v>
      </c>
      <c r="J41" s="365">
        <v>9277828</v>
      </c>
      <c r="K41" s="310">
        <f>P41+Q41</f>
        <v>1954203.3999999964</v>
      </c>
      <c r="L41" s="326">
        <f t="shared" ref="L41" si="19">J41-K41</f>
        <v>7323624.6000000034</v>
      </c>
      <c r="M41" s="314">
        <v>0.5</v>
      </c>
      <c r="N41" s="235">
        <v>0</v>
      </c>
      <c r="O41" s="235">
        <v>0</v>
      </c>
      <c r="P41" s="235">
        <v>1373020.24</v>
      </c>
      <c r="Q41" s="232">
        <v>581183.15999999642</v>
      </c>
      <c r="R41" s="232"/>
      <c r="S41" s="232"/>
      <c r="T41" s="232"/>
      <c r="U41" s="232"/>
      <c r="V41" s="232"/>
      <c r="W41" s="232"/>
      <c r="X41" s="163" t="b">
        <f t="shared" ref="X41" si="20">K41=SUM(N41:W41)</f>
        <v>1</v>
      </c>
      <c r="Y41" s="238">
        <f t="shared" si="16"/>
        <v>0.21060000000000001</v>
      </c>
      <c r="Z41" s="196" t="b">
        <f t="shared" si="17"/>
        <v>0</v>
      </c>
      <c r="AA41" s="196" t="b">
        <f t="shared" si="18"/>
        <v>1</v>
      </c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</row>
    <row r="42" spans="1:74" s="139" customFormat="1" ht="20.100000000000001" customHeight="1">
      <c r="A42" s="419" t="s">
        <v>41</v>
      </c>
      <c r="B42" s="420"/>
      <c r="C42" s="420"/>
      <c r="D42" s="420"/>
      <c r="E42" s="420"/>
      <c r="F42" s="420"/>
      <c r="G42" s="421"/>
      <c r="H42" s="270">
        <f>SUM(H3:H41)</f>
        <v>89.824000000000012</v>
      </c>
      <c r="I42" s="388" t="s">
        <v>14</v>
      </c>
      <c r="J42" s="253">
        <f>SUM(J3:J41)</f>
        <v>299338047.22000003</v>
      </c>
      <c r="K42" s="253">
        <f>SUM(K3:K41)</f>
        <v>157613886.99000001</v>
      </c>
      <c r="L42" s="253">
        <f>SUM(L3:L41)</f>
        <v>141724160.22999999</v>
      </c>
      <c r="M42" s="271" t="s">
        <v>14</v>
      </c>
      <c r="N42" s="253">
        <f t="shared" ref="N42:W42" si="21">SUM(N3:N41)</f>
        <v>3943859.8</v>
      </c>
      <c r="O42" s="253">
        <f t="shared" si="21"/>
        <v>30489586.710000005</v>
      </c>
      <c r="P42" s="253">
        <f t="shared" si="21"/>
        <v>84081841.61999999</v>
      </c>
      <c r="Q42" s="253">
        <f t="shared" si="21"/>
        <v>36047000.359999999</v>
      </c>
      <c r="R42" s="253">
        <f t="shared" si="21"/>
        <v>3051598.5</v>
      </c>
      <c r="S42" s="253">
        <f t="shared" si="21"/>
        <v>0</v>
      </c>
      <c r="T42" s="253">
        <f t="shared" si="21"/>
        <v>0</v>
      </c>
      <c r="U42" s="253">
        <f t="shared" si="21"/>
        <v>0</v>
      </c>
      <c r="V42" s="253">
        <f t="shared" si="21"/>
        <v>0</v>
      </c>
      <c r="W42" s="272">
        <f t="shared" si="21"/>
        <v>0</v>
      </c>
      <c r="X42" s="163" t="b">
        <f t="shared" ref="X42" si="22">K42=SUM(N42:W42)</f>
        <v>1</v>
      </c>
      <c r="Y42" s="238">
        <f t="shared" ref="Y42:Y44" si="23">ROUND(K42/J42,4)</f>
        <v>0.52649999999999997</v>
      </c>
      <c r="Z42" s="196" t="s">
        <v>14</v>
      </c>
      <c r="AA42" s="196" t="b">
        <f t="shared" ref="AA42:AA44" si="24">J42=K42+L42</f>
        <v>1</v>
      </c>
      <c r="AB42" s="174"/>
      <c r="AC42" s="174"/>
      <c r="AD42" s="169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</row>
    <row r="43" spans="1:74" s="215" customFormat="1" ht="20.100000000000001" customHeight="1">
      <c r="A43" s="416" t="s">
        <v>34</v>
      </c>
      <c r="B43" s="417"/>
      <c r="C43" s="417"/>
      <c r="D43" s="417"/>
      <c r="E43" s="417"/>
      <c r="F43" s="417"/>
      <c r="G43" s="418"/>
      <c r="H43" s="273">
        <f>SUMIF($C$3:$C$41,"K",H3:H41)</f>
        <v>39.426000000000009</v>
      </c>
      <c r="I43" s="389" t="s">
        <v>14</v>
      </c>
      <c r="J43" s="233">
        <f>SUMIF($C$3:$C$41,"K",J3:J41)</f>
        <v>149255272.79000002</v>
      </c>
      <c r="K43" s="233">
        <f>SUMIF($C$3:$C$41,"K",K3:K41)</f>
        <v>77137704</v>
      </c>
      <c r="L43" s="233">
        <f>SUMIF($C$3:$C$41,"K",L3:L41)</f>
        <v>72117568.789999992</v>
      </c>
      <c r="M43" s="274" t="s">
        <v>14</v>
      </c>
      <c r="N43" s="233">
        <f t="shared" ref="N43:W43" si="25">SUMIF($C$3:$C$41,"K",N3:N41)</f>
        <v>3943859.8</v>
      </c>
      <c r="O43" s="233">
        <f t="shared" si="25"/>
        <v>30489586.710000005</v>
      </c>
      <c r="P43" s="233">
        <f t="shared" si="25"/>
        <v>33180946.030000001</v>
      </c>
      <c r="Q43" s="233">
        <f t="shared" si="25"/>
        <v>9523311.4600000009</v>
      </c>
      <c r="R43" s="233">
        <f t="shared" si="25"/>
        <v>0</v>
      </c>
      <c r="S43" s="233">
        <f t="shared" si="25"/>
        <v>0</v>
      </c>
      <c r="T43" s="233">
        <f t="shared" si="25"/>
        <v>0</v>
      </c>
      <c r="U43" s="233">
        <f t="shared" si="25"/>
        <v>0</v>
      </c>
      <c r="V43" s="233">
        <f t="shared" si="25"/>
        <v>0</v>
      </c>
      <c r="W43" s="233">
        <f t="shared" si="25"/>
        <v>0</v>
      </c>
      <c r="X43" s="163" t="b">
        <f t="shared" ref="X43" si="26">K43=SUM(N43:W43)</f>
        <v>1</v>
      </c>
      <c r="Y43" s="238">
        <f t="shared" ref="Y43" si="27">ROUND(K43/J43,4)</f>
        <v>0.51680000000000004</v>
      </c>
      <c r="Z43" s="196" t="s">
        <v>14</v>
      </c>
      <c r="AA43" s="196" t="b">
        <f t="shared" ref="AA43" si="28">J43=K43+L43</f>
        <v>1</v>
      </c>
      <c r="AB43" s="174"/>
      <c r="AC43" s="174"/>
      <c r="AD43" s="214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</row>
    <row r="44" spans="1:74" s="139" customFormat="1" ht="20.100000000000001" customHeight="1">
      <c r="A44" s="419" t="s">
        <v>35</v>
      </c>
      <c r="B44" s="420"/>
      <c r="C44" s="420"/>
      <c r="D44" s="420"/>
      <c r="E44" s="420"/>
      <c r="F44" s="420"/>
      <c r="G44" s="421"/>
      <c r="H44" s="270">
        <f>SUMIF($C$3:$C$41,"N",H3:H41)</f>
        <v>24.555000000000003</v>
      </c>
      <c r="I44" s="388" t="s">
        <v>14</v>
      </c>
      <c r="J44" s="253">
        <f>SUMIF($C$3:$C$41,"N",J3:J41)</f>
        <v>50287715.619999997</v>
      </c>
      <c r="K44" s="253">
        <f>SUMIF($C$3:$C$41,"N",K3:K41)</f>
        <v>32316407.530000005</v>
      </c>
      <c r="L44" s="253">
        <f>SUMIF($C$3:$C$41,"N",L3:L41)</f>
        <v>17971308.09</v>
      </c>
      <c r="M44" s="271" t="s">
        <v>14</v>
      </c>
      <c r="N44" s="253">
        <f t="shared" ref="N44:W44" si="29">SUMIF($C$3:$C$41,"N",N3:N41)</f>
        <v>0</v>
      </c>
      <c r="O44" s="253">
        <f t="shared" si="29"/>
        <v>0</v>
      </c>
      <c r="P44" s="253">
        <f t="shared" si="29"/>
        <v>32316407.530000005</v>
      </c>
      <c r="Q44" s="253">
        <f t="shared" si="29"/>
        <v>0</v>
      </c>
      <c r="R44" s="253">
        <f t="shared" si="29"/>
        <v>0</v>
      </c>
      <c r="S44" s="253">
        <f t="shared" si="29"/>
        <v>0</v>
      </c>
      <c r="T44" s="253">
        <f t="shared" si="29"/>
        <v>0</v>
      </c>
      <c r="U44" s="253">
        <f t="shared" si="29"/>
        <v>0</v>
      </c>
      <c r="V44" s="253">
        <f t="shared" si="29"/>
        <v>0</v>
      </c>
      <c r="W44" s="253">
        <f t="shared" si="29"/>
        <v>0</v>
      </c>
      <c r="X44" s="163" t="b">
        <f>K44=SUM(N44:W44)</f>
        <v>1</v>
      </c>
      <c r="Y44" s="238">
        <f t="shared" si="23"/>
        <v>0.64259999999999995</v>
      </c>
      <c r="Z44" s="196" t="s">
        <v>14</v>
      </c>
      <c r="AA44" s="196" t="b">
        <f t="shared" si="24"/>
        <v>1</v>
      </c>
      <c r="AB44" s="174"/>
      <c r="AC44" s="174"/>
      <c r="AD44" s="169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</row>
    <row r="45" spans="1:74" s="215" customFormat="1" ht="20.100000000000001" customHeight="1">
      <c r="A45" s="416" t="s">
        <v>36</v>
      </c>
      <c r="B45" s="417"/>
      <c r="C45" s="417"/>
      <c r="D45" s="417"/>
      <c r="E45" s="417"/>
      <c r="F45" s="417"/>
      <c r="G45" s="418"/>
      <c r="H45" s="273">
        <f>SUMIF($C$3:$C$41,"W",H3:H41)</f>
        <v>25.843</v>
      </c>
      <c r="I45" s="389" t="s">
        <v>14</v>
      </c>
      <c r="J45" s="233">
        <f>SUMIF($C$3:$C$41,"W",J3:J41)</f>
        <v>99795058.810000002</v>
      </c>
      <c r="K45" s="233">
        <f>SUMIF($C$3:$C$41,"W",K3:K41)</f>
        <v>48159775.460000001</v>
      </c>
      <c r="L45" s="233">
        <f>SUMIF($C$3:$C$41,"W",L3:L41)</f>
        <v>51635283.350000001</v>
      </c>
      <c r="M45" s="274" t="s">
        <v>14</v>
      </c>
      <c r="N45" s="233">
        <f t="shared" ref="N45:W45" si="30">SUMIF($C$3:$C$41,"W",N3:N41)</f>
        <v>0</v>
      </c>
      <c r="O45" s="233">
        <f t="shared" si="30"/>
        <v>0</v>
      </c>
      <c r="P45" s="233">
        <f t="shared" si="30"/>
        <v>18584488.059999999</v>
      </c>
      <c r="Q45" s="233">
        <f t="shared" si="30"/>
        <v>26523688.899999999</v>
      </c>
      <c r="R45" s="233">
        <f t="shared" si="30"/>
        <v>3051598.5</v>
      </c>
      <c r="S45" s="233">
        <f t="shared" si="30"/>
        <v>0</v>
      </c>
      <c r="T45" s="233">
        <f t="shared" si="30"/>
        <v>0</v>
      </c>
      <c r="U45" s="233">
        <f t="shared" si="30"/>
        <v>0</v>
      </c>
      <c r="V45" s="233">
        <f t="shared" si="30"/>
        <v>0</v>
      </c>
      <c r="W45" s="233">
        <f t="shared" si="30"/>
        <v>0</v>
      </c>
      <c r="X45" s="163" t="b">
        <f t="shared" ref="X45" si="31">K45=SUM(N45:W45)</f>
        <v>1</v>
      </c>
      <c r="Y45" s="238">
        <f t="shared" ref="Y45" si="32">ROUND(K45/J45,4)</f>
        <v>0.48259999999999997</v>
      </c>
      <c r="Z45" s="196" t="s">
        <v>14</v>
      </c>
      <c r="AA45" s="196" t="b">
        <f t="shared" ref="AA45" si="33">J45=K45+L45</f>
        <v>1</v>
      </c>
      <c r="AB45" s="174"/>
      <c r="AC45" s="174"/>
      <c r="AD45" s="214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</row>
    <row r="46" spans="1:74">
      <c r="A46" s="141"/>
      <c r="B46" s="142"/>
      <c r="C46" s="141"/>
      <c r="D46" s="391"/>
      <c r="E46" s="143"/>
      <c r="F46" s="144"/>
      <c r="G46" s="141"/>
      <c r="K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</row>
    <row r="47" spans="1:74">
      <c r="A47" s="106" t="s">
        <v>22</v>
      </c>
      <c r="B47" s="101"/>
      <c r="C47" s="86"/>
      <c r="D47" s="20"/>
      <c r="E47" s="86"/>
      <c r="F47" s="20"/>
      <c r="G47" s="86"/>
      <c r="J47" s="89"/>
      <c r="K47" s="386"/>
      <c r="N47" s="22"/>
      <c r="O47" s="148"/>
      <c r="P47" s="148"/>
      <c r="Q47" s="148"/>
      <c r="R47" s="22"/>
      <c r="S47" s="22"/>
      <c r="T47" s="22"/>
      <c r="U47" s="22"/>
      <c r="V47" s="22"/>
      <c r="W47" s="22"/>
      <c r="X47" s="194"/>
      <c r="AA47" s="197"/>
    </row>
    <row r="48" spans="1:74">
      <c r="A48" s="107" t="s">
        <v>23</v>
      </c>
      <c r="B48" s="88"/>
      <c r="C48" s="87"/>
      <c r="D48" s="21"/>
      <c r="E48" s="87"/>
      <c r="F48" s="21"/>
      <c r="G48" s="87"/>
      <c r="J48" s="91"/>
      <c r="L48" s="359"/>
      <c r="N48" s="148"/>
      <c r="O48" s="148"/>
      <c r="P48" s="22"/>
      <c r="Q48" s="22"/>
      <c r="R48" s="22"/>
      <c r="S48" s="22"/>
      <c r="T48" s="22"/>
      <c r="U48" s="22"/>
      <c r="V48" s="22"/>
      <c r="W48" s="22"/>
      <c r="X48" s="194"/>
    </row>
    <row r="49" spans="1:15">
      <c r="A49" s="106" t="s">
        <v>39</v>
      </c>
      <c r="B49" s="142"/>
      <c r="C49" s="141"/>
      <c r="D49" s="391"/>
      <c r="E49" s="143"/>
      <c r="F49" s="144"/>
      <c r="G49" s="141"/>
      <c r="J49" s="91"/>
    </row>
    <row r="50" spans="1:15">
      <c r="A50" s="153" t="s">
        <v>752</v>
      </c>
      <c r="B50" s="142"/>
      <c r="C50" s="141"/>
      <c r="D50" s="391"/>
      <c r="E50" s="143"/>
      <c r="F50" s="144"/>
      <c r="G50" s="141"/>
      <c r="J50" s="91"/>
    </row>
    <row r="51" spans="1:15">
      <c r="A51" s="149"/>
      <c r="B51" s="94"/>
      <c r="C51" s="150"/>
      <c r="D51" s="151"/>
      <c r="E51" s="152"/>
      <c r="F51" s="153"/>
      <c r="G51" s="150"/>
      <c r="J51" s="91"/>
    </row>
    <row r="52" spans="1:15">
      <c r="O52" s="385"/>
    </row>
    <row r="53" spans="1:15">
      <c r="J53" s="374"/>
    </row>
    <row r="54" spans="1:15">
      <c r="N54" s="167"/>
    </row>
  </sheetData>
  <mergeCells count="18">
    <mergeCell ref="M1:M2"/>
    <mergeCell ref="N1:W1"/>
    <mergeCell ref="H1:H2"/>
    <mergeCell ref="I1:I2"/>
    <mergeCell ref="J1:J2"/>
    <mergeCell ref="K1:K2"/>
    <mergeCell ref="A45:G45"/>
    <mergeCell ref="A44:G44"/>
    <mergeCell ref="A43:G43"/>
    <mergeCell ref="A42:G42"/>
    <mergeCell ref="L1:L2"/>
    <mergeCell ref="D1:D2"/>
    <mergeCell ref="E1:E2"/>
    <mergeCell ref="A1:A2"/>
    <mergeCell ref="B1:B2"/>
    <mergeCell ref="C1:C2"/>
    <mergeCell ref="F1:F2"/>
    <mergeCell ref="G1:G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391"/>
  <sheetViews>
    <sheetView showGridLines="0" zoomScale="90" zoomScaleNormal="90" zoomScaleSheetLayoutView="75" workbookViewId="0">
      <selection sqref="A1:A2"/>
    </sheetView>
  </sheetViews>
  <sheetFormatPr defaultColWidth="9.140625" defaultRowHeight="21"/>
  <cols>
    <col min="1" max="1" width="6.85546875" style="162" customWidth="1"/>
    <col min="2" max="2" width="15.28515625" style="93" customWidth="1"/>
    <col min="3" max="3" width="16.140625" style="93" customWidth="1"/>
    <col min="4" max="4" width="28.140625" style="154" customWidth="1"/>
    <col min="5" max="5" width="15.7109375" style="155" customWidth="1"/>
    <col min="6" max="6" width="15.7109375" style="146" customWidth="1"/>
    <col min="7" max="7" width="55.5703125" style="85" customWidth="1"/>
    <col min="8" max="8" width="11.140625" style="146" customWidth="1"/>
    <col min="9" max="9" width="12.5703125" style="146" customWidth="1"/>
    <col min="10" max="10" width="18.28515625" style="156" customWidth="1"/>
    <col min="11" max="11" width="17" style="158" customWidth="1"/>
    <col min="12" max="12" width="15.7109375" style="158" customWidth="1"/>
    <col min="13" max="13" width="18.5703125" style="158" customWidth="1"/>
    <col min="14" max="14" width="12.140625" style="157" customWidth="1"/>
    <col min="15" max="16" width="15.7109375" style="85" customWidth="1"/>
    <col min="17" max="17" width="15.7109375" style="158" customWidth="1"/>
    <col min="18" max="23" width="15.7109375" style="85" customWidth="1"/>
    <col min="24" max="24" width="15.7109375" style="161" customWidth="1"/>
    <col min="25" max="27" width="15.7109375" style="194" customWidth="1"/>
    <col min="28" max="28" width="15.7109375" style="193" customWidth="1"/>
    <col min="29" max="29" width="11.7109375" style="140" customWidth="1"/>
    <col min="30" max="30" width="15.140625" style="140" customWidth="1"/>
    <col min="31" max="31" width="9.140625" style="140"/>
    <col min="32" max="32" width="21.140625" style="140" customWidth="1"/>
    <col min="33" max="33" width="12.28515625" style="140" bestFit="1" customWidth="1"/>
    <col min="34" max="34" width="12.7109375" style="140" customWidth="1"/>
    <col min="35" max="35" width="13.28515625" style="140" customWidth="1"/>
    <col min="36" max="113" width="9.140625" style="140"/>
    <col min="114" max="16384" width="9.140625" style="85"/>
  </cols>
  <sheetData>
    <row r="1" spans="1:113" s="200" customFormat="1" ht="20.100000000000001" customHeight="1">
      <c r="A1" s="424" t="s">
        <v>4</v>
      </c>
      <c r="B1" s="424" t="s">
        <v>5</v>
      </c>
      <c r="C1" s="425" t="s">
        <v>40</v>
      </c>
      <c r="D1" s="422" t="s">
        <v>6</v>
      </c>
      <c r="E1" s="424" t="s">
        <v>30</v>
      </c>
      <c r="F1" s="422" t="s">
        <v>15</v>
      </c>
      <c r="G1" s="424" t="s">
        <v>7</v>
      </c>
      <c r="H1" s="424" t="s">
        <v>24</v>
      </c>
      <c r="I1" s="424" t="s">
        <v>8</v>
      </c>
      <c r="J1" s="424" t="s">
        <v>25</v>
      </c>
      <c r="K1" s="424" t="s">
        <v>9</v>
      </c>
      <c r="L1" s="424" t="s">
        <v>17</v>
      </c>
      <c r="M1" s="422" t="s">
        <v>13</v>
      </c>
      <c r="N1" s="424" t="s">
        <v>11</v>
      </c>
      <c r="O1" s="424" t="s">
        <v>12</v>
      </c>
      <c r="P1" s="424"/>
      <c r="Q1" s="424"/>
      <c r="R1" s="424"/>
      <c r="S1" s="424"/>
      <c r="T1" s="424"/>
      <c r="U1" s="424"/>
      <c r="V1" s="424"/>
      <c r="W1" s="424"/>
      <c r="X1" s="424"/>
      <c r="Y1" s="202"/>
      <c r="Z1" s="112"/>
      <c r="AA1" s="112"/>
      <c r="AB1" s="203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</row>
    <row r="2" spans="1:113" s="201" customFormat="1" ht="28.5" customHeight="1">
      <c r="A2" s="424"/>
      <c r="B2" s="424"/>
      <c r="C2" s="426"/>
      <c r="D2" s="423"/>
      <c r="E2" s="424"/>
      <c r="F2" s="423"/>
      <c r="G2" s="424"/>
      <c r="H2" s="424"/>
      <c r="I2" s="424"/>
      <c r="J2" s="424"/>
      <c r="K2" s="424"/>
      <c r="L2" s="424"/>
      <c r="M2" s="423"/>
      <c r="N2" s="424"/>
      <c r="O2" s="388">
        <v>2019</v>
      </c>
      <c r="P2" s="388">
        <v>2020</v>
      </c>
      <c r="Q2" s="388">
        <v>2021</v>
      </c>
      <c r="R2" s="388">
        <v>2022</v>
      </c>
      <c r="S2" s="388">
        <v>2023</v>
      </c>
      <c r="T2" s="388">
        <v>2024</v>
      </c>
      <c r="U2" s="388">
        <v>2025</v>
      </c>
      <c r="V2" s="388">
        <v>2026</v>
      </c>
      <c r="W2" s="388">
        <v>2027</v>
      </c>
      <c r="X2" s="388">
        <v>2028</v>
      </c>
      <c r="Y2" s="202" t="s">
        <v>26</v>
      </c>
      <c r="Z2" s="112" t="s">
        <v>27</v>
      </c>
      <c r="AA2" s="112" t="s">
        <v>28</v>
      </c>
      <c r="AB2" s="112" t="s">
        <v>29</v>
      </c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</row>
    <row r="3" spans="1:113" s="198" customFormat="1" ht="22.5">
      <c r="A3" s="229">
        <v>1</v>
      </c>
      <c r="B3" s="229" t="s">
        <v>91</v>
      </c>
      <c r="C3" s="266" t="s">
        <v>55</v>
      </c>
      <c r="D3" s="250" t="s">
        <v>98</v>
      </c>
      <c r="E3" s="275">
        <v>2408021</v>
      </c>
      <c r="F3" s="229" t="s">
        <v>99</v>
      </c>
      <c r="G3" s="250" t="s">
        <v>100</v>
      </c>
      <c r="H3" s="231" t="s">
        <v>66</v>
      </c>
      <c r="I3" s="229">
        <v>0.442</v>
      </c>
      <c r="J3" s="250" t="s">
        <v>725</v>
      </c>
      <c r="K3" s="233">
        <v>5710088.2000000002</v>
      </c>
      <c r="L3" s="233">
        <v>2711714.5</v>
      </c>
      <c r="M3" s="233">
        <v>2998373.7</v>
      </c>
      <c r="N3" s="234">
        <f>L3/K3</f>
        <v>0.47489888159696025</v>
      </c>
      <c r="O3" s="249">
        <v>200000</v>
      </c>
      <c r="P3" s="249">
        <v>592173</v>
      </c>
      <c r="Q3" s="249">
        <v>1919541.5</v>
      </c>
      <c r="R3" s="249"/>
      <c r="S3" s="249"/>
      <c r="T3" s="249"/>
      <c r="U3" s="249"/>
      <c r="V3" s="249"/>
      <c r="W3" s="249"/>
      <c r="X3" s="276"/>
      <c r="Y3" s="202" t="b">
        <f t="shared" ref="Y3" si="0">L3=SUM(O3:X3)</f>
        <v>1</v>
      </c>
      <c r="Z3" s="277">
        <f t="shared" ref="Z3" si="1">ROUND(L3/K3,4)</f>
        <v>0.47489999999999999</v>
      </c>
      <c r="AA3" s="278" t="b">
        <f t="shared" ref="AA3" si="2">Z3=N3</f>
        <v>0</v>
      </c>
      <c r="AB3" s="278" t="b">
        <f t="shared" ref="AB3" si="3">K3=L3+M3</f>
        <v>1</v>
      </c>
      <c r="AC3" s="167"/>
      <c r="AD3" s="167"/>
      <c r="AE3" s="140"/>
      <c r="AF3" s="140"/>
      <c r="AG3" s="140"/>
      <c r="AH3" s="167"/>
      <c r="AI3" s="167"/>
      <c r="AJ3" s="167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</row>
    <row r="4" spans="1:113" s="170" customFormat="1" ht="22.5">
      <c r="A4" s="229">
        <v>2</v>
      </c>
      <c r="B4" s="229" t="s">
        <v>92</v>
      </c>
      <c r="C4" s="266" t="s">
        <v>55</v>
      </c>
      <c r="D4" s="250" t="s">
        <v>78</v>
      </c>
      <c r="E4" s="275">
        <v>2406042</v>
      </c>
      <c r="F4" s="229" t="s">
        <v>102</v>
      </c>
      <c r="G4" s="250" t="s">
        <v>103</v>
      </c>
      <c r="H4" s="231" t="s">
        <v>65</v>
      </c>
      <c r="I4" s="229">
        <v>5.335</v>
      </c>
      <c r="J4" s="250" t="s">
        <v>104</v>
      </c>
      <c r="K4" s="233">
        <v>9676011.4900000002</v>
      </c>
      <c r="L4" s="233">
        <v>6773208.04</v>
      </c>
      <c r="M4" s="233">
        <v>2902803.45</v>
      </c>
      <c r="N4" s="234">
        <v>0.7</v>
      </c>
      <c r="O4" s="249">
        <v>173907.3</v>
      </c>
      <c r="P4" s="249">
        <v>2001731.9</v>
      </c>
      <c r="Q4" s="249">
        <v>2579091.9</v>
      </c>
      <c r="R4" s="249">
        <v>2018476.94</v>
      </c>
      <c r="S4" s="249"/>
      <c r="T4" s="249"/>
      <c r="U4" s="249"/>
      <c r="V4" s="249"/>
      <c r="W4" s="249"/>
      <c r="X4" s="276"/>
      <c r="Y4" s="202" t="b">
        <f t="shared" ref="Y4:Y61" si="4">L4=SUM(O4:X4)</f>
        <v>1</v>
      </c>
      <c r="Z4" s="277">
        <f t="shared" ref="Z4:Z61" si="5">ROUND(L4/K4,4)</f>
        <v>0.7</v>
      </c>
      <c r="AA4" s="278" t="b">
        <f t="shared" ref="AA4:AA61" si="6">Z4=N4</f>
        <v>1</v>
      </c>
      <c r="AB4" s="278" t="b">
        <f t="shared" ref="AB4:AB61" si="7">K4=L4+M4</f>
        <v>1</v>
      </c>
      <c r="AC4" s="167"/>
      <c r="AD4" s="167"/>
      <c r="AE4" s="140"/>
      <c r="AF4" s="140"/>
      <c r="AG4" s="140"/>
      <c r="AH4" s="167"/>
      <c r="AI4" s="167"/>
      <c r="AJ4" s="167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</row>
    <row r="5" spans="1:113" s="170" customFormat="1" ht="33.75">
      <c r="A5" s="279">
        <v>3</v>
      </c>
      <c r="B5" s="229" t="s">
        <v>93</v>
      </c>
      <c r="C5" s="266" t="s">
        <v>55</v>
      </c>
      <c r="D5" s="250" t="s">
        <v>105</v>
      </c>
      <c r="E5" s="275">
        <v>2415031</v>
      </c>
      <c r="F5" s="229" t="s">
        <v>106</v>
      </c>
      <c r="G5" s="250" t="s">
        <v>107</v>
      </c>
      <c r="H5" s="239" t="s">
        <v>65</v>
      </c>
      <c r="I5" s="229">
        <v>1.159</v>
      </c>
      <c r="J5" s="250" t="s">
        <v>108</v>
      </c>
      <c r="K5" s="233">
        <v>5186688.8100000005</v>
      </c>
      <c r="L5" s="233">
        <v>2852678.84</v>
      </c>
      <c r="M5" s="233">
        <v>2334009.9700000002</v>
      </c>
      <c r="N5" s="234">
        <f>L5/K5</f>
        <v>0.54999999893959317</v>
      </c>
      <c r="O5" s="249">
        <v>397597.2</v>
      </c>
      <c r="P5" s="249">
        <v>1342064.3500000001</v>
      </c>
      <c r="Q5" s="249">
        <v>1113017.29</v>
      </c>
      <c r="R5" s="249"/>
      <c r="S5" s="249"/>
      <c r="T5" s="249"/>
      <c r="U5" s="249"/>
      <c r="V5" s="249"/>
      <c r="W5" s="249"/>
      <c r="X5" s="276"/>
      <c r="Y5" s="202" t="b">
        <f t="shared" si="4"/>
        <v>1</v>
      </c>
      <c r="Z5" s="277">
        <f t="shared" si="5"/>
        <v>0.55000000000000004</v>
      </c>
      <c r="AA5" s="278" t="b">
        <f t="shared" si="6"/>
        <v>0</v>
      </c>
      <c r="AB5" s="278" t="b">
        <f t="shared" si="7"/>
        <v>1</v>
      </c>
      <c r="AC5" s="167"/>
      <c r="AD5" s="167"/>
      <c r="AE5" s="140"/>
      <c r="AF5" s="140"/>
      <c r="AG5" s="140"/>
      <c r="AH5" s="167"/>
      <c r="AI5" s="167"/>
      <c r="AJ5" s="167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</row>
    <row r="6" spans="1:113" s="170" customFormat="1" ht="33.75">
      <c r="A6" s="229">
        <v>4</v>
      </c>
      <c r="B6" s="229" t="s">
        <v>94</v>
      </c>
      <c r="C6" s="266" t="s">
        <v>55</v>
      </c>
      <c r="D6" s="250" t="s">
        <v>109</v>
      </c>
      <c r="E6" s="275">
        <v>2415052</v>
      </c>
      <c r="F6" s="229" t="s">
        <v>106</v>
      </c>
      <c r="G6" s="250" t="s">
        <v>110</v>
      </c>
      <c r="H6" s="231" t="s">
        <v>66</v>
      </c>
      <c r="I6" s="229">
        <v>1.758</v>
      </c>
      <c r="J6" s="250" t="s">
        <v>264</v>
      </c>
      <c r="K6" s="233">
        <v>5760400</v>
      </c>
      <c r="L6" s="233">
        <v>4021779.3</v>
      </c>
      <c r="M6" s="233">
        <v>1738620.7000000002</v>
      </c>
      <c r="N6" s="234">
        <v>0.7</v>
      </c>
      <c r="O6" s="249">
        <v>14000</v>
      </c>
      <c r="P6" s="249">
        <v>686000</v>
      </c>
      <c r="Q6" s="249">
        <v>3321779.3</v>
      </c>
      <c r="R6" s="249"/>
      <c r="S6" s="249"/>
      <c r="T6" s="249"/>
      <c r="U6" s="249"/>
      <c r="V6" s="249"/>
      <c r="W6" s="249"/>
      <c r="X6" s="276"/>
      <c r="Y6" s="202" t="b">
        <f t="shared" si="4"/>
        <v>1</v>
      </c>
      <c r="Z6" s="277">
        <f t="shared" si="5"/>
        <v>0.69820000000000004</v>
      </c>
      <c r="AA6" s="278" t="b">
        <f t="shared" si="6"/>
        <v>0</v>
      </c>
      <c r="AB6" s="278" t="b">
        <f t="shared" si="7"/>
        <v>1</v>
      </c>
      <c r="AC6" s="167"/>
      <c r="AD6" s="167"/>
      <c r="AE6" s="140"/>
      <c r="AF6" s="140"/>
      <c r="AG6" s="140"/>
      <c r="AH6" s="167"/>
      <c r="AI6" s="167"/>
      <c r="AJ6" s="167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</row>
    <row r="7" spans="1:113" s="170" customFormat="1" ht="22.5">
      <c r="A7" s="279">
        <v>5</v>
      </c>
      <c r="B7" s="229" t="s">
        <v>95</v>
      </c>
      <c r="C7" s="266" t="s">
        <v>55</v>
      </c>
      <c r="D7" s="250" t="s">
        <v>111</v>
      </c>
      <c r="E7" s="275">
        <v>2402082</v>
      </c>
      <c r="F7" s="229" t="s">
        <v>112</v>
      </c>
      <c r="G7" s="250" t="s">
        <v>113</v>
      </c>
      <c r="H7" s="231" t="s">
        <v>66</v>
      </c>
      <c r="I7" s="229">
        <v>0.42199999999999999</v>
      </c>
      <c r="J7" s="250" t="s">
        <v>114</v>
      </c>
      <c r="K7" s="233">
        <v>1955714.45</v>
      </c>
      <c r="L7" s="233">
        <v>977857.22</v>
      </c>
      <c r="M7" s="233">
        <v>977857.23</v>
      </c>
      <c r="N7" s="234">
        <v>0.5</v>
      </c>
      <c r="O7" s="249">
        <v>28057.5</v>
      </c>
      <c r="P7" s="249">
        <v>50000</v>
      </c>
      <c r="Q7" s="249">
        <v>541038.5</v>
      </c>
      <c r="R7" s="249">
        <v>358761.22</v>
      </c>
      <c r="S7" s="249"/>
      <c r="T7" s="249"/>
      <c r="U7" s="249"/>
      <c r="V7" s="249"/>
      <c r="W7" s="249"/>
      <c r="X7" s="276"/>
      <c r="Y7" s="202" t="b">
        <f t="shared" si="4"/>
        <v>1</v>
      </c>
      <c r="Z7" s="277">
        <f t="shared" si="5"/>
        <v>0.5</v>
      </c>
      <c r="AA7" s="278" t="b">
        <f t="shared" si="6"/>
        <v>1</v>
      </c>
      <c r="AB7" s="278" t="b">
        <f t="shared" si="7"/>
        <v>1</v>
      </c>
      <c r="AC7" s="167"/>
      <c r="AD7" s="167"/>
      <c r="AE7" s="140"/>
      <c r="AF7" s="140"/>
      <c r="AG7" s="140"/>
      <c r="AH7" s="167"/>
      <c r="AI7" s="167"/>
      <c r="AJ7" s="167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</row>
    <row r="8" spans="1:113" s="170" customFormat="1" ht="33.75">
      <c r="A8" s="229">
        <v>6</v>
      </c>
      <c r="B8" s="229" t="s">
        <v>277</v>
      </c>
      <c r="C8" s="266" t="s">
        <v>55</v>
      </c>
      <c r="D8" s="250" t="s">
        <v>76</v>
      </c>
      <c r="E8" s="275">
        <v>2411011</v>
      </c>
      <c r="F8" s="229" t="s">
        <v>116</v>
      </c>
      <c r="G8" s="250" t="s">
        <v>278</v>
      </c>
      <c r="H8" s="239" t="s">
        <v>66</v>
      </c>
      <c r="I8" s="229">
        <v>1.3169999999999999</v>
      </c>
      <c r="J8" s="250" t="s">
        <v>279</v>
      </c>
      <c r="K8" s="233">
        <v>3400729.68</v>
      </c>
      <c r="L8" s="233">
        <v>1700364.84</v>
      </c>
      <c r="M8" s="233">
        <v>1700364.84</v>
      </c>
      <c r="N8" s="234">
        <f>L8/K8</f>
        <v>0.5</v>
      </c>
      <c r="O8" s="249">
        <v>150000</v>
      </c>
      <c r="P8" s="249">
        <v>1124143.3400000001</v>
      </c>
      <c r="Q8" s="249">
        <v>426221.5</v>
      </c>
      <c r="R8" s="249"/>
      <c r="S8" s="249"/>
      <c r="T8" s="249"/>
      <c r="U8" s="249"/>
      <c r="V8" s="249"/>
      <c r="W8" s="249"/>
      <c r="X8" s="276"/>
      <c r="Y8" s="202" t="b">
        <f t="shared" si="4"/>
        <v>1</v>
      </c>
      <c r="Z8" s="277">
        <f t="shared" si="5"/>
        <v>0.5</v>
      </c>
      <c r="AA8" s="278" t="b">
        <f t="shared" si="6"/>
        <v>1</v>
      </c>
      <c r="AB8" s="278" t="b">
        <f t="shared" si="7"/>
        <v>1</v>
      </c>
      <c r="AC8" s="167"/>
      <c r="AD8" s="167"/>
      <c r="AE8" s="140"/>
      <c r="AF8" s="140"/>
      <c r="AG8" s="140"/>
      <c r="AH8" s="167"/>
      <c r="AI8" s="167"/>
      <c r="AJ8" s="167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</row>
    <row r="9" spans="1:113" s="170" customFormat="1" ht="22.5">
      <c r="A9" s="279">
        <v>7</v>
      </c>
      <c r="B9" s="229" t="s">
        <v>280</v>
      </c>
      <c r="C9" s="266" t="s">
        <v>55</v>
      </c>
      <c r="D9" s="250" t="s">
        <v>111</v>
      </c>
      <c r="E9" s="275">
        <v>2402082</v>
      </c>
      <c r="F9" s="229" t="s">
        <v>112</v>
      </c>
      <c r="G9" s="250" t="s">
        <v>281</v>
      </c>
      <c r="H9" s="231" t="s">
        <v>66</v>
      </c>
      <c r="I9" s="229">
        <v>0.94599999999999995</v>
      </c>
      <c r="J9" s="250" t="s">
        <v>282</v>
      </c>
      <c r="K9" s="233">
        <v>784092.93</v>
      </c>
      <c r="L9" s="233">
        <v>392046.46</v>
      </c>
      <c r="M9" s="233">
        <v>392046.47000000003</v>
      </c>
      <c r="N9" s="234">
        <v>0.5</v>
      </c>
      <c r="O9" s="249">
        <v>25000</v>
      </c>
      <c r="P9" s="249">
        <v>268922</v>
      </c>
      <c r="Q9" s="249">
        <v>98124.46</v>
      </c>
      <c r="R9" s="249"/>
      <c r="S9" s="249"/>
      <c r="T9" s="249"/>
      <c r="U9" s="249"/>
      <c r="V9" s="249"/>
      <c r="W9" s="249"/>
      <c r="X9" s="276"/>
      <c r="Y9" s="202" t="b">
        <f t="shared" si="4"/>
        <v>1</v>
      </c>
      <c r="Z9" s="277">
        <f t="shared" si="5"/>
        <v>0.5</v>
      </c>
      <c r="AA9" s="278" t="b">
        <f t="shared" si="6"/>
        <v>1</v>
      </c>
      <c r="AB9" s="278" t="b">
        <f t="shared" si="7"/>
        <v>1</v>
      </c>
      <c r="AC9" s="167"/>
      <c r="AD9" s="167"/>
      <c r="AE9" s="140"/>
      <c r="AF9" s="140"/>
      <c r="AG9" s="140"/>
      <c r="AH9" s="167"/>
      <c r="AI9" s="167"/>
      <c r="AJ9" s="167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</row>
    <row r="10" spans="1:113" s="170" customFormat="1" ht="22.5">
      <c r="A10" s="229">
        <v>8</v>
      </c>
      <c r="B10" s="229" t="s">
        <v>96</v>
      </c>
      <c r="C10" s="266" t="s">
        <v>55</v>
      </c>
      <c r="D10" s="250" t="s">
        <v>120</v>
      </c>
      <c r="E10" s="275">
        <v>2412042</v>
      </c>
      <c r="F10" s="229" t="s">
        <v>121</v>
      </c>
      <c r="G10" s="250" t="s">
        <v>122</v>
      </c>
      <c r="H10" s="231" t="s">
        <v>66</v>
      </c>
      <c r="I10" s="229">
        <v>0.82</v>
      </c>
      <c r="J10" s="250" t="s">
        <v>123</v>
      </c>
      <c r="K10" s="233">
        <v>2170941.0700000003</v>
      </c>
      <c r="L10" s="233">
        <v>1194017</v>
      </c>
      <c r="M10" s="233">
        <v>976924.0700000003</v>
      </c>
      <c r="N10" s="234">
        <v>0.55000000000000004</v>
      </c>
      <c r="O10" s="249">
        <v>11000</v>
      </c>
      <c r="P10" s="249">
        <v>550000</v>
      </c>
      <c r="Q10" s="249">
        <v>633017</v>
      </c>
      <c r="R10" s="249"/>
      <c r="S10" s="249"/>
      <c r="T10" s="249"/>
      <c r="U10" s="249"/>
      <c r="V10" s="249"/>
      <c r="W10" s="249"/>
      <c r="X10" s="276"/>
      <c r="Y10" s="202" t="b">
        <f t="shared" si="4"/>
        <v>1</v>
      </c>
      <c r="Z10" s="277">
        <f t="shared" si="5"/>
        <v>0.55000000000000004</v>
      </c>
      <c r="AA10" s="278" t="b">
        <f t="shared" si="6"/>
        <v>1</v>
      </c>
      <c r="AB10" s="278" t="b">
        <f t="shared" si="7"/>
        <v>1</v>
      </c>
      <c r="AC10" s="167"/>
      <c r="AD10" s="167"/>
      <c r="AE10" s="140"/>
      <c r="AF10" s="140"/>
      <c r="AG10" s="140"/>
      <c r="AH10" s="167"/>
      <c r="AI10" s="167"/>
      <c r="AJ10" s="167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</row>
    <row r="11" spans="1:113" s="170" customFormat="1" ht="22.5">
      <c r="A11" s="279">
        <v>9</v>
      </c>
      <c r="B11" s="229" t="s">
        <v>97</v>
      </c>
      <c r="C11" s="266" t="s">
        <v>55</v>
      </c>
      <c r="D11" s="250" t="s">
        <v>124</v>
      </c>
      <c r="E11" s="275">
        <v>2413021</v>
      </c>
      <c r="F11" s="229" t="s">
        <v>125</v>
      </c>
      <c r="G11" s="250" t="s">
        <v>126</v>
      </c>
      <c r="H11" s="231" t="s">
        <v>65</v>
      </c>
      <c r="I11" s="229">
        <v>0.627</v>
      </c>
      <c r="J11" s="250" t="s">
        <v>101</v>
      </c>
      <c r="K11" s="233">
        <v>1660061.72</v>
      </c>
      <c r="L11" s="233">
        <v>830030.86</v>
      </c>
      <c r="M11" s="233">
        <v>830030.86</v>
      </c>
      <c r="N11" s="234">
        <v>0.5</v>
      </c>
      <c r="O11" s="249">
        <v>1500</v>
      </c>
      <c r="P11" s="249">
        <v>292049.11</v>
      </c>
      <c r="Q11" s="249">
        <v>536481.75</v>
      </c>
      <c r="R11" s="249"/>
      <c r="S11" s="249"/>
      <c r="T11" s="249"/>
      <c r="U11" s="249"/>
      <c r="V11" s="249"/>
      <c r="W11" s="249"/>
      <c r="X11" s="276"/>
      <c r="Y11" s="202" t="b">
        <f t="shared" si="4"/>
        <v>1</v>
      </c>
      <c r="Z11" s="277">
        <f t="shared" si="5"/>
        <v>0.5</v>
      </c>
      <c r="AA11" s="278" t="b">
        <f t="shared" si="6"/>
        <v>1</v>
      </c>
      <c r="AB11" s="278" t="b">
        <f t="shared" si="7"/>
        <v>1</v>
      </c>
      <c r="AC11" s="167"/>
      <c r="AD11" s="167"/>
      <c r="AE11" s="140"/>
      <c r="AF11" s="140"/>
      <c r="AG11" s="140"/>
      <c r="AH11" s="167"/>
      <c r="AI11" s="167"/>
      <c r="AJ11" s="167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</row>
    <row r="12" spans="1:113" s="172" customFormat="1" ht="22.5">
      <c r="A12" s="229">
        <v>10</v>
      </c>
      <c r="B12" s="229" t="s">
        <v>79</v>
      </c>
      <c r="C12" s="266" t="s">
        <v>55</v>
      </c>
      <c r="D12" s="280" t="s">
        <v>72</v>
      </c>
      <c r="E12" s="281">
        <v>2413041</v>
      </c>
      <c r="F12" s="228" t="s">
        <v>125</v>
      </c>
      <c r="G12" s="282" t="s">
        <v>85</v>
      </c>
      <c r="H12" s="228" t="s">
        <v>65</v>
      </c>
      <c r="I12" s="246">
        <v>0.61399999999999999</v>
      </c>
      <c r="J12" s="283" t="s">
        <v>271</v>
      </c>
      <c r="K12" s="276">
        <v>4761987.6399999997</v>
      </c>
      <c r="L12" s="248">
        <v>2380993.8199999998</v>
      </c>
      <c r="M12" s="233">
        <v>2380993.8199999998</v>
      </c>
      <c r="N12" s="234">
        <v>0.5</v>
      </c>
      <c r="O12" s="235">
        <v>0</v>
      </c>
      <c r="P12" s="235">
        <v>220090.87</v>
      </c>
      <c r="Q12" s="249">
        <v>2160902.9500000002</v>
      </c>
      <c r="R12" s="249"/>
      <c r="S12" s="249"/>
      <c r="T12" s="249"/>
      <c r="U12" s="249"/>
      <c r="V12" s="249"/>
      <c r="W12" s="249"/>
      <c r="X12" s="276"/>
      <c r="Y12" s="202" t="b">
        <f t="shared" si="4"/>
        <v>1</v>
      </c>
      <c r="Z12" s="277">
        <f t="shared" si="5"/>
        <v>0.5</v>
      </c>
      <c r="AA12" s="278" t="b">
        <f t="shared" si="6"/>
        <v>1</v>
      </c>
      <c r="AB12" s="278" t="b">
        <f t="shared" si="7"/>
        <v>1</v>
      </c>
      <c r="AC12" s="167"/>
      <c r="AD12" s="167"/>
      <c r="AE12" s="140"/>
      <c r="AF12" s="140"/>
      <c r="AG12" s="140"/>
      <c r="AH12" s="167"/>
      <c r="AI12" s="167"/>
      <c r="AJ12" s="167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</row>
    <row r="13" spans="1:113" s="172" customFormat="1" ht="22.5">
      <c r="A13" s="279">
        <v>11</v>
      </c>
      <c r="B13" s="229" t="s">
        <v>80</v>
      </c>
      <c r="C13" s="266" t="s">
        <v>55</v>
      </c>
      <c r="D13" s="280" t="s">
        <v>73</v>
      </c>
      <c r="E13" s="281">
        <v>2415011</v>
      </c>
      <c r="F13" s="228" t="s">
        <v>106</v>
      </c>
      <c r="G13" s="282" t="s">
        <v>86</v>
      </c>
      <c r="H13" s="228" t="s">
        <v>147</v>
      </c>
      <c r="I13" s="246">
        <v>1.3320000000000001</v>
      </c>
      <c r="J13" s="283" t="s">
        <v>159</v>
      </c>
      <c r="K13" s="276">
        <v>1312088.74</v>
      </c>
      <c r="L13" s="248">
        <v>852857.68</v>
      </c>
      <c r="M13" s="233">
        <v>459231.06</v>
      </c>
      <c r="N13" s="234">
        <f>L13/K13</f>
        <v>0.64999999923785645</v>
      </c>
      <c r="O13" s="235">
        <v>0</v>
      </c>
      <c r="P13" s="235">
        <v>297556.31</v>
      </c>
      <c r="Q13" s="235">
        <v>278915.17</v>
      </c>
      <c r="R13" s="235">
        <v>276386.2</v>
      </c>
      <c r="S13" s="249"/>
      <c r="T13" s="249"/>
      <c r="U13" s="249"/>
      <c r="V13" s="249"/>
      <c r="W13" s="249"/>
      <c r="X13" s="276"/>
      <c r="Y13" s="202" t="b">
        <f t="shared" si="4"/>
        <v>1</v>
      </c>
      <c r="Z13" s="277">
        <f t="shared" si="5"/>
        <v>0.65</v>
      </c>
      <c r="AA13" s="278" t="b">
        <f t="shared" si="6"/>
        <v>0</v>
      </c>
      <c r="AB13" s="278" t="b">
        <f t="shared" si="7"/>
        <v>1</v>
      </c>
      <c r="AC13" s="167"/>
      <c r="AD13" s="167"/>
      <c r="AE13" s="140"/>
      <c r="AF13" s="140"/>
      <c r="AG13" s="140"/>
      <c r="AH13" s="167"/>
      <c r="AI13" s="167"/>
      <c r="AJ13" s="167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</row>
    <row r="14" spans="1:113" s="172" customFormat="1" ht="34.5">
      <c r="A14" s="229">
        <v>12</v>
      </c>
      <c r="B14" s="229" t="s">
        <v>81</v>
      </c>
      <c r="C14" s="266" t="s">
        <v>55</v>
      </c>
      <c r="D14" s="280" t="s">
        <v>74</v>
      </c>
      <c r="E14" s="281">
        <v>2415092</v>
      </c>
      <c r="F14" s="228" t="s">
        <v>106</v>
      </c>
      <c r="G14" s="282" t="s">
        <v>87</v>
      </c>
      <c r="H14" s="228" t="s">
        <v>66</v>
      </c>
      <c r="I14" s="246">
        <v>0.65100000000000002</v>
      </c>
      <c r="J14" s="283" t="s">
        <v>160</v>
      </c>
      <c r="K14" s="248">
        <v>2229465.02</v>
      </c>
      <c r="L14" s="248">
        <v>1114732.51</v>
      </c>
      <c r="M14" s="233">
        <v>1114732.51</v>
      </c>
      <c r="N14" s="234">
        <v>0.5</v>
      </c>
      <c r="O14" s="235">
        <v>0</v>
      </c>
      <c r="P14" s="249">
        <v>551020.5</v>
      </c>
      <c r="Q14" s="249">
        <v>563712.01</v>
      </c>
      <c r="R14" s="249"/>
      <c r="S14" s="249"/>
      <c r="T14" s="249"/>
      <c r="U14" s="249"/>
      <c r="V14" s="249"/>
      <c r="W14" s="249"/>
      <c r="X14" s="276"/>
      <c r="Y14" s="202" t="b">
        <f t="shared" si="4"/>
        <v>1</v>
      </c>
      <c r="Z14" s="277">
        <f t="shared" si="5"/>
        <v>0.5</v>
      </c>
      <c r="AA14" s="278" t="b">
        <f t="shared" si="6"/>
        <v>1</v>
      </c>
      <c r="AB14" s="278" t="b">
        <f t="shared" si="7"/>
        <v>1</v>
      </c>
      <c r="AC14" s="167"/>
      <c r="AD14" s="167"/>
      <c r="AE14" s="140"/>
      <c r="AF14" s="140"/>
      <c r="AG14" s="140"/>
      <c r="AH14" s="167"/>
      <c r="AI14" s="167"/>
      <c r="AJ14" s="167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</row>
    <row r="15" spans="1:113" s="172" customFormat="1" ht="22.5">
      <c r="A15" s="279">
        <v>13</v>
      </c>
      <c r="B15" s="229" t="s">
        <v>82</v>
      </c>
      <c r="C15" s="266" t="s">
        <v>55</v>
      </c>
      <c r="D15" s="280" t="s">
        <v>75</v>
      </c>
      <c r="E15" s="275">
        <v>2405011</v>
      </c>
      <c r="F15" s="228" t="s">
        <v>155</v>
      </c>
      <c r="G15" s="282" t="s">
        <v>88</v>
      </c>
      <c r="H15" s="228" t="s">
        <v>66</v>
      </c>
      <c r="I15" s="246">
        <v>0.71399999999999997</v>
      </c>
      <c r="J15" s="283" t="s">
        <v>161</v>
      </c>
      <c r="K15" s="276">
        <v>4411451.75</v>
      </c>
      <c r="L15" s="248">
        <v>2205725.87</v>
      </c>
      <c r="M15" s="233">
        <v>2205725.88</v>
      </c>
      <c r="N15" s="234">
        <v>0.5</v>
      </c>
      <c r="O15" s="235">
        <v>0</v>
      </c>
      <c r="P15" s="235">
        <v>2105725.87</v>
      </c>
      <c r="Q15" s="249">
        <v>100000</v>
      </c>
      <c r="R15" s="249"/>
      <c r="S15" s="249"/>
      <c r="T15" s="249"/>
      <c r="U15" s="249"/>
      <c r="V15" s="249"/>
      <c r="W15" s="249"/>
      <c r="X15" s="276"/>
      <c r="Y15" s="202" t="b">
        <f t="shared" si="4"/>
        <v>1</v>
      </c>
      <c r="Z15" s="277">
        <f t="shared" si="5"/>
        <v>0.5</v>
      </c>
      <c r="AA15" s="278" t="b">
        <f t="shared" si="6"/>
        <v>1</v>
      </c>
      <c r="AB15" s="278" t="b">
        <f t="shared" si="7"/>
        <v>1</v>
      </c>
      <c r="AC15" s="167"/>
      <c r="AD15" s="167"/>
      <c r="AE15" s="140"/>
      <c r="AF15" s="140"/>
      <c r="AG15" s="140"/>
      <c r="AH15" s="167"/>
      <c r="AI15" s="167"/>
      <c r="AJ15" s="167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</row>
    <row r="16" spans="1:113" s="172" customFormat="1" ht="34.5">
      <c r="A16" s="229">
        <v>14</v>
      </c>
      <c r="B16" s="229" t="s">
        <v>83</v>
      </c>
      <c r="C16" s="266" t="s">
        <v>55</v>
      </c>
      <c r="D16" s="280" t="s">
        <v>76</v>
      </c>
      <c r="E16" s="281">
        <v>2411011</v>
      </c>
      <c r="F16" s="228" t="s">
        <v>116</v>
      </c>
      <c r="G16" s="282" t="s">
        <v>89</v>
      </c>
      <c r="H16" s="228" t="s">
        <v>66</v>
      </c>
      <c r="I16" s="246">
        <v>0.49199999999999999</v>
      </c>
      <c r="J16" s="283" t="s">
        <v>268</v>
      </c>
      <c r="K16" s="276">
        <f>L16+M16</f>
        <v>1268529.3</v>
      </c>
      <c r="L16" s="248">
        <f>P16+Q16</f>
        <v>634264</v>
      </c>
      <c r="M16" s="233">
        <v>634265.30000000005</v>
      </c>
      <c r="N16" s="234">
        <f>L16/K16</f>
        <v>0.49999948759559593</v>
      </c>
      <c r="O16" s="235">
        <v>0</v>
      </c>
      <c r="P16" s="235">
        <v>611418</v>
      </c>
      <c r="Q16" s="249">
        <v>22846</v>
      </c>
      <c r="R16" s="249"/>
      <c r="S16" s="249"/>
      <c r="T16" s="249"/>
      <c r="U16" s="249"/>
      <c r="V16" s="249"/>
      <c r="W16" s="249"/>
      <c r="X16" s="276"/>
      <c r="Y16" s="202" t="b">
        <f t="shared" si="4"/>
        <v>1</v>
      </c>
      <c r="Z16" s="277">
        <f t="shared" si="5"/>
        <v>0.5</v>
      </c>
      <c r="AA16" s="278" t="b">
        <f t="shared" si="6"/>
        <v>0</v>
      </c>
      <c r="AB16" s="278" t="b">
        <f t="shared" si="7"/>
        <v>1</v>
      </c>
      <c r="AC16" s="167"/>
      <c r="AD16" s="167"/>
      <c r="AE16" s="140"/>
      <c r="AF16" s="140"/>
      <c r="AG16" s="140"/>
      <c r="AH16" s="167"/>
      <c r="AI16" s="167"/>
      <c r="AJ16" s="167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</row>
    <row r="17" spans="1:113" s="172" customFormat="1" ht="34.5">
      <c r="A17" s="279">
        <v>15</v>
      </c>
      <c r="B17" s="229" t="s">
        <v>84</v>
      </c>
      <c r="C17" s="266" t="s">
        <v>55</v>
      </c>
      <c r="D17" s="280" t="s">
        <v>77</v>
      </c>
      <c r="E17" s="281">
        <v>2402032</v>
      </c>
      <c r="F17" s="228" t="s">
        <v>112</v>
      </c>
      <c r="G17" s="282" t="s">
        <v>90</v>
      </c>
      <c r="H17" s="228" t="s">
        <v>66</v>
      </c>
      <c r="I17" s="246">
        <v>0.58699999999999997</v>
      </c>
      <c r="J17" s="283" t="s">
        <v>259</v>
      </c>
      <c r="K17" s="276">
        <f>L17+M17</f>
        <v>2470592.87</v>
      </c>
      <c r="L17" s="248">
        <v>1358826.07</v>
      </c>
      <c r="M17" s="233">
        <v>1111766.8</v>
      </c>
      <c r="N17" s="234">
        <v>0.55000000000000004</v>
      </c>
      <c r="O17" s="235">
        <v>0</v>
      </c>
      <c r="P17" s="235">
        <v>340000</v>
      </c>
      <c r="Q17" s="249">
        <v>1018826.07</v>
      </c>
      <c r="R17" s="249"/>
      <c r="S17" s="249"/>
      <c r="T17" s="249"/>
      <c r="U17" s="249"/>
      <c r="V17" s="249"/>
      <c r="W17" s="249"/>
      <c r="X17" s="276"/>
      <c r="Y17" s="202" t="b">
        <f t="shared" si="4"/>
        <v>1</v>
      </c>
      <c r="Z17" s="277">
        <f t="shared" si="5"/>
        <v>0.55000000000000004</v>
      </c>
      <c r="AA17" s="278" t="b">
        <f t="shared" si="6"/>
        <v>1</v>
      </c>
      <c r="AB17" s="278" t="b">
        <f t="shared" si="7"/>
        <v>1</v>
      </c>
      <c r="AC17" s="167"/>
      <c r="AD17" s="167"/>
      <c r="AE17" s="140"/>
      <c r="AF17" s="140"/>
      <c r="AG17" s="140"/>
      <c r="AH17" s="167"/>
      <c r="AI17" s="167"/>
      <c r="AJ17" s="167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</row>
    <row r="18" spans="1:113" s="172" customFormat="1" ht="22.5">
      <c r="A18" s="229">
        <v>16</v>
      </c>
      <c r="B18" s="229" t="s">
        <v>257</v>
      </c>
      <c r="C18" s="284" t="s">
        <v>55</v>
      </c>
      <c r="D18" s="250" t="s">
        <v>252</v>
      </c>
      <c r="E18" s="285">
        <v>2406013</v>
      </c>
      <c r="F18" s="286" t="s">
        <v>102</v>
      </c>
      <c r="G18" s="230" t="s">
        <v>254</v>
      </c>
      <c r="H18" s="286" t="s">
        <v>66</v>
      </c>
      <c r="I18" s="287">
        <v>1.7849999999999999</v>
      </c>
      <c r="J18" s="288" t="s">
        <v>267</v>
      </c>
      <c r="K18" s="360">
        <v>3448536.32</v>
      </c>
      <c r="L18" s="290">
        <v>1724268.16</v>
      </c>
      <c r="M18" s="233">
        <v>1724268.16</v>
      </c>
      <c r="N18" s="291">
        <v>0.5</v>
      </c>
      <c r="O18" s="235">
        <v>0</v>
      </c>
      <c r="P18" s="292">
        <v>844057.5</v>
      </c>
      <c r="Q18" s="289">
        <v>880210.66</v>
      </c>
      <c r="R18" s="249"/>
      <c r="S18" s="249"/>
      <c r="T18" s="249"/>
      <c r="U18" s="249"/>
      <c r="V18" s="249"/>
      <c r="W18" s="249"/>
      <c r="X18" s="276"/>
      <c r="Y18" s="202" t="b">
        <f t="shared" si="4"/>
        <v>1</v>
      </c>
      <c r="Z18" s="277">
        <f t="shared" si="5"/>
        <v>0.5</v>
      </c>
      <c r="AA18" s="278" t="b">
        <f t="shared" si="6"/>
        <v>1</v>
      </c>
      <c r="AB18" s="278" t="b">
        <f t="shared" si="7"/>
        <v>1</v>
      </c>
      <c r="AC18" s="167"/>
      <c r="AD18" s="167"/>
      <c r="AE18" s="140"/>
      <c r="AF18" s="140"/>
      <c r="AG18" s="140"/>
      <c r="AH18" s="167"/>
      <c r="AI18" s="167"/>
      <c r="AJ18" s="167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</row>
    <row r="19" spans="1:113" s="170" customFormat="1" ht="34.5">
      <c r="A19" s="279">
        <v>17</v>
      </c>
      <c r="B19" s="293" t="s">
        <v>129</v>
      </c>
      <c r="C19" s="284" t="s">
        <v>55</v>
      </c>
      <c r="D19" s="280" t="s">
        <v>57</v>
      </c>
      <c r="E19" s="285">
        <v>2478011</v>
      </c>
      <c r="F19" s="286" t="s">
        <v>131</v>
      </c>
      <c r="G19" s="294" t="s">
        <v>130</v>
      </c>
      <c r="H19" s="286" t="s">
        <v>65</v>
      </c>
      <c r="I19" s="287">
        <v>0.85099999999999998</v>
      </c>
      <c r="J19" s="288" t="s">
        <v>738</v>
      </c>
      <c r="K19" s="360">
        <v>4512936.49</v>
      </c>
      <c r="L19" s="290">
        <f>P19+Q19</f>
        <v>2256468</v>
      </c>
      <c r="M19" s="233">
        <f t="shared" ref="M19:M58" si="8">K19-L19</f>
        <v>2256468.4900000002</v>
      </c>
      <c r="N19" s="291">
        <f>L19/K19</f>
        <v>0.49999994571162243</v>
      </c>
      <c r="O19" s="235">
        <v>0</v>
      </c>
      <c r="P19" s="292">
        <v>1203060.5</v>
      </c>
      <c r="Q19" s="289">
        <v>1053407.5</v>
      </c>
      <c r="R19" s="295"/>
      <c r="S19" s="295"/>
      <c r="T19" s="295"/>
      <c r="U19" s="295"/>
      <c r="V19" s="295"/>
      <c r="W19" s="249"/>
      <c r="X19" s="296"/>
      <c r="Y19" s="202" t="b">
        <f t="shared" si="4"/>
        <v>1</v>
      </c>
      <c r="Z19" s="277">
        <f t="shared" si="5"/>
        <v>0.5</v>
      </c>
      <c r="AA19" s="278" t="b">
        <f t="shared" si="6"/>
        <v>0</v>
      </c>
      <c r="AB19" s="278" t="b">
        <f t="shared" si="7"/>
        <v>1</v>
      </c>
      <c r="AC19" s="167"/>
      <c r="AD19" s="167"/>
      <c r="AE19" s="140"/>
      <c r="AF19" s="140"/>
      <c r="AG19" s="140"/>
      <c r="AH19" s="167"/>
      <c r="AI19" s="167"/>
      <c r="AJ19" s="167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</row>
    <row r="20" spans="1:113" s="170" customFormat="1" ht="22.5">
      <c r="A20" s="229">
        <v>18</v>
      </c>
      <c r="B20" s="229" t="s">
        <v>133</v>
      </c>
      <c r="C20" s="284" t="s">
        <v>55</v>
      </c>
      <c r="D20" s="250" t="s">
        <v>98</v>
      </c>
      <c r="E20" s="231">
        <v>2408021</v>
      </c>
      <c r="F20" s="228" t="s">
        <v>99</v>
      </c>
      <c r="G20" s="230" t="s">
        <v>265</v>
      </c>
      <c r="H20" s="228" t="s">
        <v>66</v>
      </c>
      <c r="I20" s="246">
        <v>9.9000000000000005E-2</v>
      </c>
      <c r="J20" s="247" t="s">
        <v>162</v>
      </c>
      <c r="K20" s="361">
        <v>4285545.5500000007</v>
      </c>
      <c r="L20" s="248">
        <v>1353953</v>
      </c>
      <c r="M20" s="233">
        <v>2931592.5500000007</v>
      </c>
      <c r="N20" s="234">
        <v>0.5</v>
      </c>
      <c r="O20" s="235">
        <v>0</v>
      </c>
      <c r="P20" s="235">
        <v>150000</v>
      </c>
      <c r="Q20" s="249">
        <v>600000</v>
      </c>
      <c r="R20" s="249">
        <v>603953</v>
      </c>
      <c r="S20" s="295"/>
      <c r="T20" s="295"/>
      <c r="U20" s="295"/>
      <c r="V20" s="295"/>
      <c r="W20" s="249"/>
      <c r="X20" s="296"/>
      <c r="Y20" s="202" t="b">
        <f t="shared" si="4"/>
        <v>1</v>
      </c>
      <c r="Z20" s="277">
        <f t="shared" si="5"/>
        <v>0.31590000000000001</v>
      </c>
      <c r="AA20" s="278" t="b">
        <f t="shared" si="6"/>
        <v>0</v>
      </c>
      <c r="AB20" s="278" t="b">
        <f t="shared" si="7"/>
        <v>1</v>
      </c>
      <c r="AC20" s="167"/>
      <c r="AD20" s="167"/>
      <c r="AE20" s="140"/>
      <c r="AF20" s="140"/>
      <c r="AG20" s="140"/>
      <c r="AH20" s="167"/>
      <c r="AI20" s="167"/>
      <c r="AJ20" s="167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</row>
    <row r="21" spans="1:113" s="170" customFormat="1" ht="22.5">
      <c r="A21" s="279">
        <v>19</v>
      </c>
      <c r="B21" s="229" t="s">
        <v>132</v>
      </c>
      <c r="C21" s="284" t="s">
        <v>55</v>
      </c>
      <c r="D21" s="250" t="s">
        <v>275</v>
      </c>
      <c r="E21" s="231">
        <v>2409053</v>
      </c>
      <c r="F21" s="228" t="s">
        <v>119</v>
      </c>
      <c r="G21" s="230" t="s">
        <v>134</v>
      </c>
      <c r="H21" s="228" t="s">
        <v>66</v>
      </c>
      <c r="I21" s="246">
        <v>2.59</v>
      </c>
      <c r="J21" s="247" t="s">
        <v>272</v>
      </c>
      <c r="K21" s="361">
        <v>5202207.51</v>
      </c>
      <c r="L21" s="248">
        <v>2601103.75</v>
      </c>
      <c r="M21" s="233">
        <v>2601103.7599999998</v>
      </c>
      <c r="N21" s="234">
        <v>0.5</v>
      </c>
      <c r="O21" s="235">
        <v>0</v>
      </c>
      <c r="P21" s="235">
        <v>1770000</v>
      </c>
      <c r="Q21" s="249">
        <v>831103.75</v>
      </c>
      <c r="R21" s="249"/>
      <c r="S21" s="295"/>
      <c r="T21" s="295"/>
      <c r="U21" s="295"/>
      <c r="V21" s="295"/>
      <c r="W21" s="249"/>
      <c r="X21" s="296"/>
      <c r="Y21" s="202" t="b">
        <f t="shared" si="4"/>
        <v>1</v>
      </c>
      <c r="Z21" s="277">
        <f t="shared" si="5"/>
        <v>0.5</v>
      </c>
      <c r="AA21" s="278" t="b">
        <f t="shared" si="6"/>
        <v>1</v>
      </c>
      <c r="AB21" s="278" t="b">
        <f t="shared" si="7"/>
        <v>1</v>
      </c>
      <c r="AC21" s="167"/>
      <c r="AD21" s="167"/>
      <c r="AE21" s="140"/>
      <c r="AF21" s="140"/>
      <c r="AG21" s="140"/>
      <c r="AH21" s="167"/>
      <c r="AI21" s="167"/>
      <c r="AJ21" s="167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</row>
    <row r="22" spans="1:113" s="173" customFormat="1" ht="22.5">
      <c r="A22" s="229">
        <v>20</v>
      </c>
      <c r="B22" s="229" t="s">
        <v>256</v>
      </c>
      <c r="C22" s="284" t="s">
        <v>55</v>
      </c>
      <c r="D22" s="250" t="s">
        <v>50</v>
      </c>
      <c r="E22" s="231">
        <v>2464011</v>
      </c>
      <c r="F22" s="228" t="s">
        <v>117</v>
      </c>
      <c r="G22" s="230" t="s">
        <v>253</v>
      </c>
      <c r="H22" s="228" t="s">
        <v>65</v>
      </c>
      <c r="I22" s="246">
        <v>1.0980000000000001</v>
      </c>
      <c r="J22" s="247" t="s">
        <v>148</v>
      </c>
      <c r="K22" s="361">
        <v>6326560.6399999997</v>
      </c>
      <c r="L22" s="248">
        <v>3163280.32</v>
      </c>
      <c r="M22" s="233">
        <v>3163280.32</v>
      </c>
      <c r="N22" s="234">
        <v>0.5</v>
      </c>
      <c r="O22" s="235">
        <v>0</v>
      </c>
      <c r="P22" s="235">
        <v>2318392</v>
      </c>
      <c r="Q22" s="249">
        <v>844888.32</v>
      </c>
      <c r="R22" s="297"/>
      <c r="S22" s="297"/>
      <c r="T22" s="297"/>
      <c r="U22" s="297"/>
      <c r="V22" s="297"/>
      <c r="W22" s="297"/>
      <c r="X22" s="298"/>
      <c r="Y22" s="202" t="b">
        <f t="shared" si="4"/>
        <v>1</v>
      </c>
      <c r="Z22" s="277">
        <f t="shared" si="5"/>
        <v>0.5</v>
      </c>
      <c r="AA22" s="278" t="b">
        <f t="shared" si="6"/>
        <v>1</v>
      </c>
      <c r="AB22" s="278" t="b">
        <f t="shared" si="7"/>
        <v>1</v>
      </c>
      <c r="AC22" s="167"/>
      <c r="AD22" s="167"/>
      <c r="AE22" s="140"/>
      <c r="AF22" s="140"/>
      <c r="AG22" s="140"/>
      <c r="AH22" s="167"/>
      <c r="AI22" s="167"/>
      <c r="AJ22" s="167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</row>
    <row r="23" spans="1:113" s="173" customFormat="1" ht="22.5">
      <c r="A23" s="279">
        <v>21</v>
      </c>
      <c r="B23" s="229" t="s">
        <v>258</v>
      </c>
      <c r="C23" s="284" t="s">
        <v>55</v>
      </c>
      <c r="D23" s="250" t="s">
        <v>276</v>
      </c>
      <c r="E23" s="231">
        <v>2413092</v>
      </c>
      <c r="F23" s="228" t="s">
        <v>125</v>
      </c>
      <c r="G23" s="230" t="s">
        <v>255</v>
      </c>
      <c r="H23" s="228" t="s">
        <v>65</v>
      </c>
      <c r="I23" s="246">
        <v>0.97199999999999998</v>
      </c>
      <c r="J23" s="247" t="s">
        <v>259</v>
      </c>
      <c r="K23" s="362">
        <v>2389400.12</v>
      </c>
      <c r="L23" s="248">
        <v>1194700</v>
      </c>
      <c r="M23" s="233">
        <v>1194700.1200000001</v>
      </c>
      <c r="N23" s="234">
        <v>0.5</v>
      </c>
      <c r="O23" s="235">
        <v>0</v>
      </c>
      <c r="P23" s="235">
        <v>456273</v>
      </c>
      <c r="Q23" s="249">
        <v>738427</v>
      </c>
      <c r="R23" s="297"/>
      <c r="S23" s="297"/>
      <c r="T23" s="297"/>
      <c r="U23" s="297"/>
      <c r="V23" s="297"/>
      <c r="W23" s="297"/>
      <c r="X23" s="298"/>
      <c r="Y23" s="202" t="b">
        <f t="shared" si="4"/>
        <v>1</v>
      </c>
      <c r="Z23" s="277">
        <f t="shared" si="5"/>
        <v>0.5</v>
      </c>
      <c r="AA23" s="278" t="b">
        <f t="shared" si="6"/>
        <v>1</v>
      </c>
      <c r="AB23" s="278" t="b">
        <f t="shared" si="7"/>
        <v>1</v>
      </c>
      <c r="AC23" s="167"/>
      <c r="AD23" s="167"/>
      <c r="AE23" s="140"/>
      <c r="AF23" s="140"/>
      <c r="AG23" s="140"/>
      <c r="AH23" s="167"/>
      <c r="AI23" s="167"/>
      <c r="AJ23" s="167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</row>
    <row r="24" spans="1:113" s="172" customFormat="1" ht="22.5">
      <c r="A24" s="279">
        <v>22</v>
      </c>
      <c r="B24" s="229" t="s">
        <v>376</v>
      </c>
      <c r="C24" s="284" t="s">
        <v>335</v>
      </c>
      <c r="D24" s="250" t="s">
        <v>426</v>
      </c>
      <c r="E24" s="231" t="s">
        <v>191</v>
      </c>
      <c r="F24" s="228" t="s">
        <v>150</v>
      </c>
      <c r="G24" s="230" t="s">
        <v>401</v>
      </c>
      <c r="H24" s="228" t="s">
        <v>65</v>
      </c>
      <c r="I24" s="246">
        <v>1.7</v>
      </c>
      <c r="J24" s="247" t="s">
        <v>741</v>
      </c>
      <c r="K24" s="361">
        <v>7870609</v>
      </c>
      <c r="L24" s="248">
        <v>4328834.95</v>
      </c>
      <c r="M24" s="233">
        <f t="shared" si="8"/>
        <v>3541774.05</v>
      </c>
      <c r="N24" s="234">
        <v>0.55000000000000004</v>
      </c>
      <c r="O24" s="235"/>
      <c r="P24" s="235"/>
      <c r="Q24" s="249">
        <v>1260833.2000000002</v>
      </c>
      <c r="R24" s="249">
        <v>1517707.9500000002</v>
      </c>
      <c r="S24" s="249">
        <v>1550293.8</v>
      </c>
      <c r="T24" s="249"/>
      <c r="U24" s="249"/>
      <c r="V24" s="249"/>
      <c r="W24" s="249"/>
      <c r="X24" s="276"/>
      <c r="Y24" s="202" t="b">
        <f t="shared" si="4"/>
        <v>1</v>
      </c>
      <c r="Z24" s="277">
        <f t="shared" si="5"/>
        <v>0.55000000000000004</v>
      </c>
      <c r="AA24" s="278" t="b">
        <f t="shared" si="6"/>
        <v>1</v>
      </c>
      <c r="AB24" s="278" t="b">
        <f t="shared" si="7"/>
        <v>1</v>
      </c>
      <c r="AC24" s="167"/>
      <c r="AD24" s="167"/>
      <c r="AE24" s="140"/>
      <c r="AF24" s="140"/>
      <c r="AG24" s="140"/>
      <c r="AH24" s="167"/>
      <c r="AI24" s="167"/>
      <c r="AJ24" s="167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</row>
    <row r="25" spans="1:113" s="183" customFormat="1" ht="22.5">
      <c r="A25" s="258">
        <v>23</v>
      </c>
      <c r="B25" s="258" t="s">
        <v>377</v>
      </c>
      <c r="C25" s="299" t="s">
        <v>336</v>
      </c>
      <c r="D25" s="268" t="s">
        <v>427</v>
      </c>
      <c r="E25" s="264" t="s">
        <v>169</v>
      </c>
      <c r="F25" s="256" t="s">
        <v>177</v>
      </c>
      <c r="G25" s="257" t="s">
        <v>402</v>
      </c>
      <c r="H25" s="256" t="s">
        <v>65</v>
      </c>
      <c r="I25" s="300">
        <v>0.87</v>
      </c>
      <c r="J25" s="260" t="s">
        <v>733</v>
      </c>
      <c r="K25" s="363">
        <v>8536739</v>
      </c>
      <c r="L25" s="262">
        <v>4268369.5</v>
      </c>
      <c r="M25" s="253">
        <f t="shared" si="8"/>
        <v>4268369.5</v>
      </c>
      <c r="N25" s="263">
        <v>0.5</v>
      </c>
      <c r="O25" s="261"/>
      <c r="P25" s="261"/>
      <c r="Q25" s="295">
        <v>4268369.5</v>
      </c>
      <c r="R25" s="295"/>
      <c r="S25" s="295"/>
      <c r="T25" s="295"/>
      <c r="U25" s="295"/>
      <c r="V25" s="295"/>
      <c r="W25" s="295"/>
      <c r="X25" s="296"/>
      <c r="Y25" s="202" t="b">
        <f t="shared" si="4"/>
        <v>1</v>
      </c>
      <c r="Z25" s="277">
        <f t="shared" si="5"/>
        <v>0.5</v>
      </c>
      <c r="AA25" s="278" t="b">
        <f t="shared" si="6"/>
        <v>1</v>
      </c>
      <c r="AB25" s="278" t="b">
        <f t="shared" si="7"/>
        <v>1</v>
      </c>
      <c r="AC25" s="167"/>
      <c r="AD25" s="167"/>
      <c r="AE25" s="140"/>
      <c r="AF25" s="140"/>
      <c r="AG25" s="140"/>
      <c r="AH25" s="167"/>
      <c r="AI25" s="167"/>
      <c r="AJ25" s="167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</row>
    <row r="26" spans="1:113" s="183" customFormat="1" ht="22.5">
      <c r="A26" s="301">
        <v>24</v>
      </c>
      <c r="B26" s="258" t="s">
        <v>378</v>
      </c>
      <c r="C26" s="299" t="s">
        <v>336</v>
      </c>
      <c r="D26" s="268" t="s">
        <v>428</v>
      </c>
      <c r="E26" s="264" t="s">
        <v>251</v>
      </c>
      <c r="F26" s="256" t="s">
        <v>149</v>
      </c>
      <c r="G26" s="257" t="s">
        <v>403</v>
      </c>
      <c r="H26" s="256" t="s">
        <v>66</v>
      </c>
      <c r="I26" s="300">
        <v>0.60199999999999998</v>
      </c>
      <c r="J26" s="260" t="s">
        <v>344</v>
      </c>
      <c r="K26" s="363">
        <v>617715.21</v>
      </c>
      <c r="L26" s="262">
        <v>339743.36</v>
      </c>
      <c r="M26" s="253">
        <v>277971.84999999998</v>
      </c>
      <c r="N26" s="263">
        <v>0.55000000000000004</v>
      </c>
      <c r="O26" s="261"/>
      <c r="P26" s="261"/>
      <c r="Q26" s="295">
        <v>339743.36</v>
      </c>
      <c r="R26" s="295"/>
      <c r="S26" s="295"/>
      <c r="T26" s="295"/>
      <c r="U26" s="295"/>
      <c r="V26" s="295"/>
      <c r="W26" s="295"/>
      <c r="X26" s="296"/>
      <c r="Y26" s="202" t="b">
        <f t="shared" si="4"/>
        <v>1</v>
      </c>
      <c r="Z26" s="277">
        <f t="shared" si="5"/>
        <v>0.55000000000000004</v>
      </c>
      <c r="AA26" s="278" t="b">
        <f t="shared" si="6"/>
        <v>1</v>
      </c>
      <c r="AB26" s="278" t="b">
        <f t="shared" si="7"/>
        <v>1</v>
      </c>
      <c r="AC26" s="167"/>
      <c r="AD26" s="167"/>
      <c r="AE26" s="140"/>
      <c r="AF26" s="140"/>
      <c r="AG26" s="140"/>
      <c r="AH26" s="167"/>
      <c r="AI26" s="167"/>
      <c r="AJ26" s="167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</row>
    <row r="27" spans="1:113" s="183" customFormat="1" ht="22.5">
      <c r="A27" s="258">
        <v>25</v>
      </c>
      <c r="B27" s="258" t="s">
        <v>379</v>
      </c>
      <c r="C27" s="299" t="s">
        <v>336</v>
      </c>
      <c r="D27" s="268" t="s">
        <v>429</v>
      </c>
      <c r="E27" s="264" t="s">
        <v>215</v>
      </c>
      <c r="F27" s="256" t="s">
        <v>152</v>
      </c>
      <c r="G27" s="257" t="s">
        <v>404</v>
      </c>
      <c r="H27" s="256" t="s">
        <v>65</v>
      </c>
      <c r="I27" s="300">
        <v>1.1619999999999999</v>
      </c>
      <c r="J27" s="260" t="s">
        <v>562</v>
      </c>
      <c r="K27" s="363">
        <v>2990304</v>
      </c>
      <c r="L27" s="262">
        <v>1495152</v>
      </c>
      <c r="M27" s="253">
        <f t="shared" si="8"/>
        <v>1495152</v>
      </c>
      <c r="N27" s="263">
        <v>0.5</v>
      </c>
      <c r="O27" s="261"/>
      <c r="P27" s="261"/>
      <c r="Q27" s="295">
        <v>1495152</v>
      </c>
      <c r="R27" s="295"/>
      <c r="S27" s="295"/>
      <c r="T27" s="295"/>
      <c r="U27" s="295"/>
      <c r="V27" s="295"/>
      <c r="W27" s="295"/>
      <c r="X27" s="296"/>
      <c r="Y27" s="202" t="b">
        <f t="shared" si="4"/>
        <v>1</v>
      </c>
      <c r="Z27" s="277">
        <f t="shared" si="5"/>
        <v>0.5</v>
      </c>
      <c r="AA27" s="278" t="b">
        <f t="shared" si="6"/>
        <v>1</v>
      </c>
      <c r="AB27" s="278" t="b">
        <f t="shared" si="7"/>
        <v>1</v>
      </c>
      <c r="AC27" s="167"/>
      <c r="AD27" s="167"/>
      <c r="AE27" s="140"/>
      <c r="AF27" s="140"/>
      <c r="AG27" s="140"/>
      <c r="AH27" s="167"/>
      <c r="AI27" s="167"/>
      <c r="AJ27" s="167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</row>
    <row r="28" spans="1:113" s="183" customFormat="1" ht="33.75">
      <c r="A28" s="301">
        <v>26</v>
      </c>
      <c r="B28" s="258" t="s">
        <v>380</v>
      </c>
      <c r="C28" s="299" t="s">
        <v>336</v>
      </c>
      <c r="D28" s="268" t="s">
        <v>430</v>
      </c>
      <c r="E28" s="264" t="s">
        <v>173</v>
      </c>
      <c r="F28" s="256" t="s">
        <v>158</v>
      </c>
      <c r="G28" s="257" t="s">
        <v>405</v>
      </c>
      <c r="H28" s="256" t="s">
        <v>65</v>
      </c>
      <c r="I28" s="300">
        <v>0.81699999999999995</v>
      </c>
      <c r="J28" s="260" t="s">
        <v>446</v>
      </c>
      <c r="K28" s="363">
        <v>3989039.41</v>
      </c>
      <c r="L28" s="262">
        <v>1994519</v>
      </c>
      <c r="M28" s="253">
        <f t="shared" si="8"/>
        <v>1994520.4100000001</v>
      </c>
      <c r="N28" s="263">
        <v>0.5</v>
      </c>
      <c r="O28" s="261"/>
      <c r="P28" s="261"/>
      <c r="Q28" s="262">
        <v>1994519</v>
      </c>
      <c r="R28" s="295"/>
      <c r="S28" s="295"/>
      <c r="T28" s="295"/>
      <c r="U28" s="295"/>
      <c r="V28" s="295"/>
      <c r="W28" s="295"/>
      <c r="X28" s="296"/>
      <c r="Y28" s="202" t="b">
        <f t="shared" si="4"/>
        <v>1</v>
      </c>
      <c r="Z28" s="277">
        <f t="shared" si="5"/>
        <v>0.5</v>
      </c>
      <c r="AA28" s="278" t="b">
        <f t="shared" si="6"/>
        <v>1</v>
      </c>
      <c r="AB28" s="278" t="b">
        <f t="shared" si="7"/>
        <v>1</v>
      </c>
      <c r="AC28" s="167"/>
      <c r="AD28" s="167"/>
      <c r="AE28" s="140"/>
      <c r="AF28" s="140"/>
      <c r="AG28" s="140"/>
      <c r="AH28" s="167"/>
      <c r="AI28" s="167"/>
      <c r="AJ28" s="167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</row>
    <row r="29" spans="1:113" s="183" customFormat="1" ht="22.5">
      <c r="A29" s="258">
        <v>27</v>
      </c>
      <c r="B29" s="258" t="s">
        <v>381</v>
      </c>
      <c r="C29" s="299" t="s">
        <v>336</v>
      </c>
      <c r="D29" s="268" t="s">
        <v>431</v>
      </c>
      <c r="E29" s="264" t="s">
        <v>248</v>
      </c>
      <c r="F29" s="256" t="s">
        <v>149</v>
      </c>
      <c r="G29" s="257" t="s">
        <v>406</v>
      </c>
      <c r="H29" s="256" t="s">
        <v>66</v>
      </c>
      <c r="I29" s="300">
        <v>1.302</v>
      </c>
      <c r="J29" s="260" t="s">
        <v>681</v>
      </c>
      <c r="K29" s="363">
        <v>3211318.64</v>
      </c>
      <c r="L29" s="262">
        <v>1605659.32</v>
      </c>
      <c r="M29" s="253">
        <f t="shared" si="8"/>
        <v>1605659.32</v>
      </c>
      <c r="N29" s="263">
        <v>0.5</v>
      </c>
      <c r="O29" s="261"/>
      <c r="P29" s="261"/>
      <c r="Q29" s="295">
        <v>1605659.32</v>
      </c>
      <c r="R29" s="295"/>
      <c r="S29" s="295"/>
      <c r="T29" s="295"/>
      <c r="U29" s="295"/>
      <c r="V29" s="295"/>
      <c r="W29" s="295"/>
      <c r="X29" s="296"/>
      <c r="Y29" s="202" t="b">
        <f t="shared" si="4"/>
        <v>1</v>
      </c>
      <c r="Z29" s="277">
        <f t="shared" si="5"/>
        <v>0.5</v>
      </c>
      <c r="AA29" s="278" t="b">
        <f t="shared" si="6"/>
        <v>1</v>
      </c>
      <c r="AB29" s="278" t="b">
        <f t="shared" si="7"/>
        <v>1</v>
      </c>
      <c r="AC29" s="167"/>
      <c r="AD29" s="167"/>
      <c r="AE29" s="140"/>
      <c r="AF29" s="140"/>
      <c r="AG29" s="140"/>
      <c r="AH29" s="167"/>
      <c r="AI29" s="167"/>
      <c r="AJ29" s="167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</row>
    <row r="30" spans="1:113" s="187" customFormat="1" ht="34.5">
      <c r="A30" s="229">
        <v>28</v>
      </c>
      <c r="B30" s="229" t="s">
        <v>386</v>
      </c>
      <c r="C30" s="229" t="s">
        <v>335</v>
      </c>
      <c r="D30" s="381" t="s">
        <v>435</v>
      </c>
      <c r="E30" s="302" t="s">
        <v>197</v>
      </c>
      <c r="F30" s="303" t="s">
        <v>154</v>
      </c>
      <c r="G30" s="304" t="s">
        <v>411</v>
      </c>
      <c r="H30" s="228" t="s">
        <v>65</v>
      </c>
      <c r="I30" s="246">
        <v>4.3310000000000004</v>
      </c>
      <c r="J30" s="247" t="s">
        <v>451</v>
      </c>
      <c r="K30" s="361">
        <v>4763610</v>
      </c>
      <c r="L30" s="248">
        <v>2619985.5</v>
      </c>
      <c r="M30" s="233">
        <f t="shared" si="8"/>
        <v>2143624.5</v>
      </c>
      <c r="N30" s="234">
        <v>0.55000000000000004</v>
      </c>
      <c r="O30" s="235"/>
      <c r="P30" s="235"/>
      <c r="Q30" s="249">
        <v>44000</v>
      </c>
      <c r="R30" s="249">
        <v>2575985.5</v>
      </c>
      <c r="S30" s="249"/>
      <c r="T30" s="249"/>
      <c r="U30" s="249"/>
      <c r="V30" s="249"/>
      <c r="W30" s="249"/>
      <c r="X30" s="249"/>
      <c r="Y30" s="202" t="b">
        <f t="shared" si="4"/>
        <v>1</v>
      </c>
      <c r="Z30" s="277">
        <f t="shared" si="5"/>
        <v>0.55000000000000004</v>
      </c>
      <c r="AA30" s="278" t="b">
        <f t="shared" si="6"/>
        <v>1</v>
      </c>
      <c r="AB30" s="278" t="b">
        <f t="shared" si="7"/>
        <v>1</v>
      </c>
      <c r="AC30" s="167"/>
      <c r="AD30" s="167"/>
      <c r="AE30" s="140"/>
      <c r="AF30" s="140"/>
      <c r="AG30" s="140"/>
      <c r="AH30" s="167"/>
      <c r="AI30" s="167"/>
      <c r="AJ30" s="167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</row>
    <row r="31" spans="1:113" s="183" customFormat="1" ht="22.5">
      <c r="A31" s="301">
        <v>29</v>
      </c>
      <c r="B31" s="258" t="s">
        <v>383</v>
      </c>
      <c r="C31" s="299" t="s">
        <v>336</v>
      </c>
      <c r="D31" s="268" t="s">
        <v>105</v>
      </c>
      <c r="E31" s="264" t="s">
        <v>237</v>
      </c>
      <c r="F31" s="256" t="s">
        <v>106</v>
      </c>
      <c r="G31" s="257" t="s">
        <v>408</v>
      </c>
      <c r="H31" s="256" t="s">
        <v>66</v>
      </c>
      <c r="I31" s="300">
        <v>0.18</v>
      </c>
      <c r="J31" s="260" t="s">
        <v>448</v>
      </c>
      <c r="K31" s="363">
        <v>1176516.32</v>
      </c>
      <c r="L31" s="262">
        <v>647083.97</v>
      </c>
      <c r="M31" s="253">
        <v>529432.35</v>
      </c>
      <c r="N31" s="263">
        <v>0.55000000000000004</v>
      </c>
      <c r="O31" s="261"/>
      <c r="P31" s="261"/>
      <c r="Q31" s="295">
        <v>647083.97</v>
      </c>
      <c r="R31" s="295"/>
      <c r="S31" s="295"/>
      <c r="T31" s="295"/>
      <c r="U31" s="295"/>
      <c r="V31" s="295"/>
      <c r="W31" s="295"/>
      <c r="X31" s="296"/>
      <c r="Y31" s="202" t="b">
        <f t="shared" si="4"/>
        <v>1</v>
      </c>
      <c r="Z31" s="277">
        <f t="shared" si="5"/>
        <v>0.55000000000000004</v>
      </c>
      <c r="AA31" s="278" t="b">
        <f t="shared" si="6"/>
        <v>1</v>
      </c>
      <c r="AB31" s="278" t="b">
        <f t="shared" si="7"/>
        <v>1</v>
      </c>
      <c r="AC31" s="167"/>
      <c r="AD31" s="167"/>
      <c r="AE31" s="140"/>
      <c r="AF31" s="140"/>
      <c r="AG31" s="140"/>
      <c r="AH31" s="167"/>
      <c r="AI31" s="167"/>
      <c r="AJ31" s="167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</row>
    <row r="32" spans="1:113" s="172" customFormat="1" ht="33.75">
      <c r="A32" s="229">
        <v>30</v>
      </c>
      <c r="B32" s="229" t="s">
        <v>384</v>
      </c>
      <c r="C32" s="284" t="s">
        <v>335</v>
      </c>
      <c r="D32" s="250" t="s">
        <v>433</v>
      </c>
      <c r="E32" s="231" t="s">
        <v>214</v>
      </c>
      <c r="F32" s="228" t="s">
        <v>152</v>
      </c>
      <c r="G32" s="230" t="s">
        <v>409</v>
      </c>
      <c r="H32" s="228" t="s">
        <v>65</v>
      </c>
      <c r="I32" s="246">
        <v>3.9129999999999998</v>
      </c>
      <c r="J32" s="247" t="s">
        <v>449</v>
      </c>
      <c r="K32" s="361">
        <v>19693718</v>
      </c>
      <c r="L32" s="248">
        <v>9846859</v>
      </c>
      <c r="M32" s="233">
        <f t="shared" si="8"/>
        <v>9846859</v>
      </c>
      <c r="N32" s="234">
        <v>0.5</v>
      </c>
      <c r="O32" s="235"/>
      <c r="P32" s="235"/>
      <c r="Q32" s="249">
        <v>430695.5</v>
      </c>
      <c r="R32" s="249">
        <v>1346500.5</v>
      </c>
      <c r="S32" s="249">
        <v>346500.5</v>
      </c>
      <c r="T32" s="249">
        <v>1846500.5</v>
      </c>
      <c r="U32" s="249">
        <v>1846500.5</v>
      </c>
      <c r="V32" s="249">
        <v>2193001</v>
      </c>
      <c r="W32" s="249">
        <v>1837160.5</v>
      </c>
      <c r="X32" s="276"/>
      <c r="Y32" s="202" t="b">
        <f t="shared" si="4"/>
        <v>1</v>
      </c>
      <c r="Z32" s="277">
        <f t="shared" si="5"/>
        <v>0.5</v>
      </c>
      <c r="AA32" s="278" t="b">
        <f t="shared" si="6"/>
        <v>1</v>
      </c>
      <c r="AB32" s="278" t="b">
        <f t="shared" si="7"/>
        <v>1</v>
      </c>
      <c r="AC32" s="167"/>
      <c r="AD32" s="167"/>
      <c r="AE32" s="140"/>
      <c r="AF32" s="140"/>
      <c r="AG32" s="140"/>
      <c r="AH32" s="167"/>
      <c r="AI32" s="167"/>
      <c r="AJ32" s="16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</row>
    <row r="33" spans="1:113" s="183" customFormat="1" ht="15">
      <c r="A33" s="301">
        <v>31</v>
      </c>
      <c r="B33" s="258" t="s">
        <v>388</v>
      </c>
      <c r="C33" s="299" t="s">
        <v>336</v>
      </c>
      <c r="D33" s="268" t="s">
        <v>436</v>
      </c>
      <c r="E33" s="264" t="s">
        <v>203</v>
      </c>
      <c r="F33" s="256" t="s">
        <v>155</v>
      </c>
      <c r="G33" s="257" t="s">
        <v>413</v>
      </c>
      <c r="H33" s="256" t="s">
        <v>65</v>
      </c>
      <c r="I33" s="300">
        <v>0.877</v>
      </c>
      <c r="J33" s="260" t="s">
        <v>739</v>
      </c>
      <c r="K33" s="363">
        <v>2955984.5799999996</v>
      </c>
      <c r="L33" s="262">
        <v>1477992</v>
      </c>
      <c r="M33" s="253">
        <v>1477992.5799999996</v>
      </c>
      <c r="N33" s="263">
        <v>0.5</v>
      </c>
      <c r="O33" s="261"/>
      <c r="P33" s="261"/>
      <c r="Q33" s="295">
        <v>1477992</v>
      </c>
      <c r="R33" s="295"/>
      <c r="S33" s="295"/>
      <c r="T33" s="295"/>
      <c r="U33" s="295"/>
      <c r="V33" s="295"/>
      <c r="W33" s="295"/>
      <c r="X33" s="296"/>
      <c r="Y33" s="202" t="b">
        <f t="shared" si="4"/>
        <v>1</v>
      </c>
      <c r="Z33" s="277">
        <f t="shared" si="5"/>
        <v>0.5</v>
      </c>
      <c r="AA33" s="278" t="b">
        <f t="shared" si="6"/>
        <v>1</v>
      </c>
      <c r="AB33" s="278" t="b">
        <f t="shared" si="7"/>
        <v>1</v>
      </c>
      <c r="AC33" s="167"/>
      <c r="AD33" s="167"/>
      <c r="AE33" s="140"/>
      <c r="AF33" s="140"/>
      <c r="AG33" s="140"/>
      <c r="AH33" s="167"/>
      <c r="AI33" s="167"/>
      <c r="AJ33" s="167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</row>
    <row r="34" spans="1:113" s="172" customFormat="1" ht="22.5">
      <c r="A34" s="279">
        <v>32</v>
      </c>
      <c r="B34" s="229" t="s">
        <v>390</v>
      </c>
      <c r="C34" s="284" t="s">
        <v>335</v>
      </c>
      <c r="D34" s="250" t="s">
        <v>437</v>
      </c>
      <c r="E34" s="231" t="s">
        <v>182</v>
      </c>
      <c r="F34" s="228" t="s">
        <v>127</v>
      </c>
      <c r="G34" s="230" t="s">
        <v>415</v>
      </c>
      <c r="H34" s="228" t="s">
        <v>66</v>
      </c>
      <c r="I34" s="246">
        <v>1.3</v>
      </c>
      <c r="J34" s="247" t="s">
        <v>453</v>
      </c>
      <c r="K34" s="361">
        <v>3056000</v>
      </c>
      <c r="L34" s="248">
        <v>2444800</v>
      </c>
      <c r="M34" s="233">
        <v>611200</v>
      </c>
      <c r="N34" s="234">
        <v>0.8</v>
      </c>
      <c r="O34" s="235"/>
      <c r="P34" s="235"/>
      <c r="Q34" s="249">
        <v>608000</v>
      </c>
      <c r="R34" s="249">
        <v>1836800</v>
      </c>
      <c r="S34" s="249"/>
      <c r="T34" s="249"/>
      <c r="U34" s="249"/>
      <c r="V34" s="249"/>
      <c r="W34" s="249"/>
      <c r="X34" s="276"/>
      <c r="Y34" s="202" t="b">
        <f t="shared" si="4"/>
        <v>1</v>
      </c>
      <c r="Z34" s="277">
        <f t="shared" si="5"/>
        <v>0.8</v>
      </c>
      <c r="AA34" s="278" t="b">
        <f t="shared" si="6"/>
        <v>1</v>
      </c>
      <c r="AB34" s="278" t="b">
        <f t="shared" si="7"/>
        <v>1</v>
      </c>
      <c r="AC34" s="167"/>
      <c r="AD34" s="167"/>
      <c r="AE34" s="140"/>
      <c r="AF34" s="140"/>
      <c r="AG34" s="140"/>
      <c r="AH34" s="167"/>
      <c r="AI34" s="167"/>
      <c r="AJ34" s="167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</row>
    <row r="35" spans="1:113" s="172" customFormat="1" ht="22.5">
      <c r="A35" s="229">
        <v>33</v>
      </c>
      <c r="B35" s="229" t="s">
        <v>391</v>
      </c>
      <c r="C35" s="284" t="s">
        <v>335</v>
      </c>
      <c r="D35" s="250" t="s">
        <v>76</v>
      </c>
      <c r="E35" s="231" t="s">
        <v>225</v>
      </c>
      <c r="F35" s="228" t="s">
        <v>116</v>
      </c>
      <c r="G35" s="230" t="s">
        <v>416</v>
      </c>
      <c r="H35" s="228" t="s">
        <v>66</v>
      </c>
      <c r="I35" s="246">
        <v>0.86299999999999999</v>
      </c>
      <c r="J35" s="247" t="s">
        <v>454</v>
      </c>
      <c r="K35" s="361">
        <v>5458564</v>
      </c>
      <c r="L35" s="248">
        <v>3002210.2</v>
      </c>
      <c r="M35" s="233">
        <f t="shared" si="8"/>
        <v>2456353.7999999998</v>
      </c>
      <c r="N35" s="234">
        <v>0.55000000000000004</v>
      </c>
      <c r="O35" s="235"/>
      <c r="P35" s="235"/>
      <c r="Q35" s="249">
        <v>1077548.4500000002</v>
      </c>
      <c r="R35" s="249">
        <v>1924661.7500000002</v>
      </c>
      <c r="S35" s="249"/>
      <c r="T35" s="249"/>
      <c r="U35" s="249"/>
      <c r="V35" s="249"/>
      <c r="W35" s="249"/>
      <c r="X35" s="276"/>
      <c r="Y35" s="202" t="b">
        <f t="shared" si="4"/>
        <v>1</v>
      </c>
      <c r="Z35" s="277">
        <f t="shared" si="5"/>
        <v>0.55000000000000004</v>
      </c>
      <c r="AA35" s="278" t="b">
        <f t="shared" si="6"/>
        <v>1</v>
      </c>
      <c r="AB35" s="278" t="b">
        <f t="shared" si="7"/>
        <v>1</v>
      </c>
      <c r="AC35" s="167"/>
      <c r="AD35" s="167"/>
      <c r="AE35" s="140"/>
      <c r="AF35" s="140"/>
      <c r="AG35" s="140"/>
      <c r="AH35" s="167"/>
      <c r="AI35" s="167"/>
      <c r="AJ35" s="167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</row>
    <row r="36" spans="1:113" s="172" customFormat="1" ht="22.5">
      <c r="A36" s="279">
        <v>34</v>
      </c>
      <c r="B36" s="229" t="s">
        <v>392</v>
      </c>
      <c r="C36" s="284" t="s">
        <v>335</v>
      </c>
      <c r="D36" s="250" t="s">
        <v>438</v>
      </c>
      <c r="E36" s="305" t="s">
        <v>231</v>
      </c>
      <c r="F36" s="229" t="s">
        <v>125</v>
      </c>
      <c r="G36" s="230" t="s">
        <v>417</v>
      </c>
      <c r="H36" s="228" t="s">
        <v>65</v>
      </c>
      <c r="I36" s="246">
        <v>0.49299999999999999</v>
      </c>
      <c r="J36" s="247" t="s">
        <v>564</v>
      </c>
      <c r="K36" s="361">
        <v>2788931</v>
      </c>
      <c r="L36" s="248">
        <v>1394465.5</v>
      </c>
      <c r="M36" s="233">
        <f t="shared" si="8"/>
        <v>1394465.5</v>
      </c>
      <c r="N36" s="234">
        <v>0.5</v>
      </c>
      <c r="O36" s="235"/>
      <c r="P36" s="235"/>
      <c r="Q36" s="249">
        <v>809929</v>
      </c>
      <c r="R36" s="249">
        <v>584536.5</v>
      </c>
      <c r="S36" s="249"/>
      <c r="T36" s="249"/>
      <c r="U36" s="249"/>
      <c r="V36" s="249"/>
      <c r="W36" s="249"/>
      <c r="X36" s="276"/>
      <c r="Y36" s="202" t="b">
        <f t="shared" si="4"/>
        <v>1</v>
      </c>
      <c r="Z36" s="277">
        <f t="shared" si="5"/>
        <v>0.5</v>
      </c>
      <c r="AA36" s="278" t="b">
        <f t="shared" si="6"/>
        <v>1</v>
      </c>
      <c r="AB36" s="278" t="b">
        <f t="shared" si="7"/>
        <v>1</v>
      </c>
      <c r="AC36" s="167"/>
      <c r="AD36" s="167"/>
      <c r="AE36" s="140"/>
      <c r="AF36" s="140"/>
      <c r="AG36" s="140"/>
      <c r="AH36" s="167"/>
      <c r="AI36" s="167"/>
      <c r="AJ36" s="167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</row>
    <row r="37" spans="1:113" s="183" customFormat="1" ht="15">
      <c r="A37" s="258">
        <v>35</v>
      </c>
      <c r="B37" s="258" t="s">
        <v>393</v>
      </c>
      <c r="C37" s="299" t="s">
        <v>336</v>
      </c>
      <c r="D37" s="268" t="s">
        <v>439</v>
      </c>
      <c r="E37" s="264" t="s">
        <v>227</v>
      </c>
      <c r="F37" s="256" t="s">
        <v>116</v>
      </c>
      <c r="G37" s="257" t="s">
        <v>418</v>
      </c>
      <c r="H37" s="256" t="s">
        <v>66</v>
      </c>
      <c r="I37" s="300">
        <v>0.41099999999999998</v>
      </c>
      <c r="J37" s="260" t="s">
        <v>565</v>
      </c>
      <c r="K37" s="363">
        <v>1044537</v>
      </c>
      <c r="L37" s="262">
        <v>574495.35000000009</v>
      </c>
      <c r="M37" s="253">
        <f t="shared" si="8"/>
        <v>470041.64999999991</v>
      </c>
      <c r="N37" s="263">
        <v>0.55000000000000004</v>
      </c>
      <c r="O37" s="261"/>
      <c r="P37" s="261"/>
      <c r="Q37" s="295">
        <v>574495.35000000009</v>
      </c>
      <c r="R37" s="295"/>
      <c r="S37" s="295"/>
      <c r="T37" s="295"/>
      <c r="U37" s="295"/>
      <c r="V37" s="295"/>
      <c r="W37" s="295"/>
      <c r="X37" s="296"/>
      <c r="Y37" s="202" t="b">
        <f t="shared" si="4"/>
        <v>1</v>
      </c>
      <c r="Z37" s="277">
        <f t="shared" si="5"/>
        <v>0.55000000000000004</v>
      </c>
      <c r="AA37" s="278" t="b">
        <f t="shared" si="6"/>
        <v>1</v>
      </c>
      <c r="AB37" s="278" t="b">
        <f t="shared" si="7"/>
        <v>1</v>
      </c>
      <c r="AC37" s="167"/>
      <c r="AD37" s="167"/>
      <c r="AE37" s="140"/>
      <c r="AF37" s="140"/>
      <c r="AG37" s="140"/>
      <c r="AH37" s="167"/>
      <c r="AI37" s="167"/>
      <c r="AJ37" s="167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</row>
    <row r="38" spans="1:113" s="183" customFormat="1" ht="22.5">
      <c r="A38" s="301">
        <v>36</v>
      </c>
      <c r="B38" s="258" t="s">
        <v>394</v>
      </c>
      <c r="C38" s="299" t="s">
        <v>336</v>
      </c>
      <c r="D38" s="268" t="s">
        <v>440</v>
      </c>
      <c r="E38" s="306" t="s">
        <v>169</v>
      </c>
      <c r="F38" s="306" t="s">
        <v>177</v>
      </c>
      <c r="G38" s="257" t="s">
        <v>419</v>
      </c>
      <c r="H38" s="256" t="s">
        <v>65</v>
      </c>
      <c r="I38" s="300">
        <v>0.57399999999999995</v>
      </c>
      <c r="J38" s="260" t="s">
        <v>733</v>
      </c>
      <c r="K38" s="363">
        <v>4083201</v>
      </c>
      <c r="L38" s="262">
        <v>2041600.5</v>
      </c>
      <c r="M38" s="253">
        <f t="shared" si="8"/>
        <v>2041600.5</v>
      </c>
      <c r="N38" s="263">
        <v>0.5</v>
      </c>
      <c r="O38" s="261"/>
      <c r="P38" s="261"/>
      <c r="Q38" s="295">
        <v>2041600.5</v>
      </c>
      <c r="R38" s="295"/>
      <c r="S38" s="295"/>
      <c r="T38" s="295"/>
      <c r="U38" s="295"/>
      <c r="V38" s="295"/>
      <c r="W38" s="295"/>
      <c r="X38" s="296"/>
      <c r="Y38" s="202" t="b">
        <f t="shared" si="4"/>
        <v>1</v>
      </c>
      <c r="Z38" s="277">
        <f t="shared" si="5"/>
        <v>0.5</v>
      </c>
      <c r="AA38" s="278" t="b">
        <f t="shared" si="6"/>
        <v>1</v>
      </c>
      <c r="AB38" s="278" t="b">
        <f t="shared" si="7"/>
        <v>1</v>
      </c>
      <c r="AC38" s="167"/>
      <c r="AD38" s="167"/>
      <c r="AE38" s="140"/>
      <c r="AF38" s="140"/>
      <c r="AG38" s="140"/>
      <c r="AH38" s="167"/>
      <c r="AI38" s="167"/>
      <c r="AJ38" s="167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</row>
    <row r="39" spans="1:113" s="183" customFormat="1" ht="33.75">
      <c r="A39" s="258">
        <v>37</v>
      </c>
      <c r="B39" s="258" t="s">
        <v>395</v>
      </c>
      <c r="C39" s="299" t="s">
        <v>336</v>
      </c>
      <c r="D39" s="268" t="s">
        <v>57</v>
      </c>
      <c r="E39" s="306" t="s">
        <v>172</v>
      </c>
      <c r="F39" s="256" t="s">
        <v>131</v>
      </c>
      <c r="G39" s="257" t="s">
        <v>420</v>
      </c>
      <c r="H39" s="256" t="s">
        <v>65</v>
      </c>
      <c r="I39" s="300">
        <v>0.40100000000000002</v>
      </c>
      <c r="J39" s="260" t="s">
        <v>740</v>
      </c>
      <c r="K39" s="363">
        <v>1987030</v>
      </c>
      <c r="L39" s="262">
        <v>993515</v>
      </c>
      <c r="M39" s="253">
        <f t="shared" si="8"/>
        <v>993515</v>
      </c>
      <c r="N39" s="263">
        <v>0.5</v>
      </c>
      <c r="O39" s="261"/>
      <c r="P39" s="261"/>
      <c r="Q39" s="295">
        <v>993515</v>
      </c>
      <c r="R39" s="295"/>
      <c r="S39" s="295"/>
      <c r="T39" s="295"/>
      <c r="U39" s="295"/>
      <c r="V39" s="295"/>
      <c r="W39" s="295"/>
      <c r="X39" s="296"/>
      <c r="Y39" s="202" t="b">
        <f t="shared" si="4"/>
        <v>1</v>
      </c>
      <c r="Z39" s="277">
        <f t="shared" si="5"/>
        <v>0.5</v>
      </c>
      <c r="AA39" s="278" t="b">
        <f t="shared" si="6"/>
        <v>1</v>
      </c>
      <c r="AB39" s="278" t="b">
        <f t="shared" si="7"/>
        <v>1</v>
      </c>
      <c r="AC39" s="167"/>
      <c r="AD39" s="167"/>
      <c r="AE39" s="140"/>
      <c r="AF39" s="140"/>
      <c r="AG39" s="140"/>
      <c r="AH39" s="167"/>
      <c r="AI39" s="167"/>
      <c r="AJ39" s="167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</row>
    <row r="40" spans="1:113" s="183" customFormat="1" ht="22.5">
      <c r="A40" s="301">
        <v>38</v>
      </c>
      <c r="B40" s="258" t="s">
        <v>490</v>
      </c>
      <c r="C40" s="299" t="s">
        <v>336</v>
      </c>
      <c r="D40" s="268" t="s">
        <v>492</v>
      </c>
      <c r="E40" s="264" t="s">
        <v>205</v>
      </c>
      <c r="F40" s="256" t="s">
        <v>155</v>
      </c>
      <c r="G40" s="257" t="s">
        <v>494</v>
      </c>
      <c r="H40" s="256" t="s">
        <v>147</v>
      </c>
      <c r="I40" s="300">
        <v>4.383</v>
      </c>
      <c r="J40" s="260" t="s">
        <v>734</v>
      </c>
      <c r="K40" s="363">
        <v>1534782</v>
      </c>
      <c r="L40" s="262">
        <v>844130.10000000009</v>
      </c>
      <c r="M40" s="253">
        <f t="shared" si="8"/>
        <v>690651.89999999991</v>
      </c>
      <c r="N40" s="263">
        <v>0.55000000000000004</v>
      </c>
      <c r="O40" s="261"/>
      <c r="P40" s="261"/>
      <c r="Q40" s="295">
        <v>844130.10000000009</v>
      </c>
      <c r="R40" s="295"/>
      <c r="S40" s="295"/>
      <c r="T40" s="295"/>
      <c r="U40" s="295"/>
      <c r="V40" s="295"/>
      <c r="W40" s="295"/>
      <c r="X40" s="296"/>
      <c r="Y40" s="202" t="b">
        <f t="shared" si="4"/>
        <v>1</v>
      </c>
      <c r="Z40" s="277">
        <f t="shared" si="5"/>
        <v>0.55000000000000004</v>
      </c>
      <c r="AA40" s="278" t="b">
        <f t="shared" si="6"/>
        <v>1</v>
      </c>
      <c r="AB40" s="278" t="b">
        <f t="shared" si="7"/>
        <v>1</v>
      </c>
      <c r="AC40" s="167"/>
      <c r="AD40" s="167"/>
      <c r="AE40" s="140"/>
      <c r="AF40" s="140"/>
      <c r="AG40" s="140"/>
      <c r="AH40" s="167"/>
      <c r="AI40" s="167"/>
      <c r="AJ40" s="167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</row>
    <row r="41" spans="1:113" s="183" customFormat="1" ht="22.5">
      <c r="A41" s="258">
        <v>39</v>
      </c>
      <c r="B41" s="258" t="s">
        <v>491</v>
      </c>
      <c r="C41" s="299" t="s">
        <v>336</v>
      </c>
      <c r="D41" s="268" t="s">
        <v>493</v>
      </c>
      <c r="E41" s="264" t="s">
        <v>220</v>
      </c>
      <c r="F41" s="256" t="s">
        <v>119</v>
      </c>
      <c r="G41" s="257" t="s">
        <v>495</v>
      </c>
      <c r="H41" s="256" t="s">
        <v>66</v>
      </c>
      <c r="I41" s="300">
        <v>1.173</v>
      </c>
      <c r="J41" s="260" t="s">
        <v>734</v>
      </c>
      <c r="K41" s="363">
        <v>2044846.0800000001</v>
      </c>
      <c r="L41" s="262">
        <v>1022423.04</v>
      </c>
      <c r="M41" s="253">
        <v>1022423.04</v>
      </c>
      <c r="N41" s="263">
        <v>0.5</v>
      </c>
      <c r="O41" s="261"/>
      <c r="P41" s="261"/>
      <c r="Q41" s="295">
        <v>1022423.04</v>
      </c>
      <c r="R41" s="295"/>
      <c r="S41" s="295"/>
      <c r="T41" s="295"/>
      <c r="U41" s="295"/>
      <c r="V41" s="295"/>
      <c r="W41" s="295"/>
      <c r="X41" s="296"/>
      <c r="Y41" s="202" t="b">
        <f t="shared" si="4"/>
        <v>1</v>
      </c>
      <c r="Z41" s="277">
        <f t="shared" si="5"/>
        <v>0.5</v>
      </c>
      <c r="AA41" s="278" t="b">
        <f t="shared" si="6"/>
        <v>1</v>
      </c>
      <c r="AB41" s="278" t="b">
        <f t="shared" si="7"/>
        <v>1</v>
      </c>
      <c r="AC41" s="167"/>
      <c r="AD41" s="167"/>
      <c r="AE41" s="140"/>
      <c r="AF41" s="140"/>
      <c r="AG41" s="140"/>
      <c r="AH41" s="167"/>
      <c r="AI41" s="167"/>
      <c r="AJ41" s="167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</row>
    <row r="42" spans="1:113" s="183" customFormat="1" ht="28.15" customHeight="1">
      <c r="A42" s="301">
        <v>40</v>
      </c>
      <c r="B42" s="258" t="s">
        <v>397</v>
      </c>
      <c r="C42" s="299" t="s">
        <v>336</v>
      </c>
      <c r="D42" s="268" t="s">
        <v>442</v>
      </c>
      <c r="E42" s="264" t="s">
        <v>246</v>
      </c>
      <c r="F42" s="256" t="s">
        <v>115</v>
      </c>
      <c r="G42" s="257" t="s">
        <v>422</v>
      </c>
      <c r="H42" s="256" t="s">
        <v>66</v>
      </c>
      <c r="I42" s="300">
        <v>1.0660000000000001</v>
      </c>
      <c r="J42" s="260" t="s">
        <v>456</v>
      </c>
      <c r="K42" s="363">
        <v>1799275.96</v>
      </c>
      <c r="L42" s="262">
        <v>989601.77</v>
      </c>
      <c r="M42" s="253">
        <f t="shared" si="8"/>
        <v>809674.19</v>
      </c>
      <c r="N42" s="263">
        <v>0.55000000000000004</v>
      </c>
      <c r="O42" s="261"/>
      <c r="P42" s="261"/>
      <c r="Q42" s="295">
        <v>989601.77</v>
      </c>
      <c r="R42" s="295"/>
      <c r="S42" s="295"/>
      <c r="T42" s="295"/>
      <c r="U42" s="295"/>
      <c r="V42" s="295"/>
      <c r="W42" s="295"/>
      <c r="X42" s="296"/>
      <c r="Y42" s="202" t="b">
        <f t="shared" si="4"/>
        <v>1</v>
      </c>
      <c r="Z42" s="277">
        <f t="shared" si="5"/>
        <v>0.55000000000000004</v>
      </c>
      <c r="AA42" s="278" t="b">
        <f t="shared" si="6"/>
        <v>1</v>
      </c>
      <c r="AB42" s="278" t="b">
        <f t="shared" si="7"/>
        <v>1</v>
      </c>
      <c r="AC42" s="167"/>
      <c r="AD42" s="167"/>
      <c r="AE42" s="140"/>
      <c r="AF42" s="140"/>
      <c r="AG42" s="140"/>
      <c r="AH42" s="167"/>
      <c r="AI42" s="167"/>
      <c r="AJ42" s="167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</row>
    <row r="43" spans="1:113" s="172" customFormat="1" ht="22.5">
      <c r="A43" s="229">
        <v>41</v>
      </c>
      <c r="B43" s="229" t="s">
        <v>398</v>
      </c>
      <c r="C43" s="284" t="s">
        <v>335</v>
      </c>
      <c r="D43" s="250" t="s">
        <v>109</v>
      </c>
      <c r="E43" s="231" t="s">
        <v>239</v>
      </c>
      <c r="F43" s="228" t="s">
        <v>106</v>
      </c>
      <c r="G43" s="230" t="s">
        <v>423</v>
      </c>
      <c r="H43" s="228" t="s">
        <v>65</v>
      </c>
      <c r="I43" s="246">
        <v>0.59399999999999997</v>
      </c>
      <c r="J43" s="247" t="s">
        <v>743</v>
      </c>
      <c r="K43" s="361">
        <v>1060500</v>
      </c>
      <c r="L43" s="248">
        <v>583275</v>
      </c>
      <c r="M43" s="233">
        <f t="shared" si="8"/>
        <v>477225</v>
      </c>
      <c r="N43" s="234">
        <v>0.55000000000000004</v>
      </c>
      <c r="O43" s="235"/>
      <c r="P43" s="235"/>
      <c r="Q43" s="249">
        <v>38500</v>
      </c>
      <c r="R43" s="249">
        <v>269500</v>
      </c>
      <c r="S43" s="249">
        <v>275275</v>
      </c>
      <c r="T43" s="249"/>
      <c r="U43" s="249"/>
      <c r="V43" s="249"/>
      <c r="W43" s="249"/>
      <c r="X43" s="276"/>
      <c r="Y43" s="202" t="b">
        <f t="shared" si="4"/>
        <v>1</v>
      </c>
      <c r="Z43" s="277">
        <f t="shared" si="5"/>
        <v>0.55000000000000004</v>
      </c>
      <c r="AA43" s="278" t="b">
        <f t="shared" si="6"/>
        <v>1</v>
      </c>
      <c r="AB43" s="278" t="b">
        <f t="shared" si="7"/>
        <v>1</v>
      </c>
      <c r="AC43" s="167"/>
      <c r="AD43" s="167"/>
      <c r="AE43" s="140"/>
      <c r="AF43" s="140"/>
      <c r="AG43" s="140"/>
      <c r="AH43" s="167"/>
      <c r="AI43" s="167"/>
      <c r="AJ43" s="167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</row>
    <row r="44" spans="1:113" s="183" customFormat="1" ht="22.5">
      <c r="A44" s="301">
        <v>42</v>
      </c>
      <c r="B44" s="258" t="s">
        <v>466</v>
      </c>
      <c r="C44" s="299" t="s">
        <v>336</v>
      </c>
      <c r="D44" s="268" t="s">
        <v>472</v>
      </c>
      <c r="E44" s="307" t="s">
        <v>242</v>
      </c>
      <c r="F44" s="303" t="s">
        <v>115</v>
      </c>
      <c r="G44" s="257" t="s">
        <v>482</v>
      </c>
      <c r="H44" s="256" t="s">
        <v>66</v>
      </c>
      <c r="I44" s="300">
        <v>0.51800000000000002</v>
      </c>
      <c r="J44" s="260" t="s">
        <v>487</v>
      </c>
      <c r="K44" s="363">
        <f>488946.11+488946.11</f>
        <v>977892.22</v>
      </c>
      <c r="L44" s="262">
        <v>488946.11</v>
      </c>
      <c r="M44" s="253">
        <f t="shared" si="8"/>
        <v>488946.11</v>
      </c>
      <c r="N44" s="263">
        <v>0.5</v>
      </c>
      <c r="O44" s="261"/>
      <c r="P44" s="261"/>
      <c r="Q44" s="295">
        <v>488946.11</v>
      </c>
      <c r="R44" s="295"/>
      <c r="S44" s="295"/>
      <c r="T44" s="295"/>
      <c r="U44" s="295"/>
      <c r="V44" s="295"/>
      <c r="W44" s="295"/>
      <c r="X44" s="296"/>
      <c r="Y44" s="202" t="b">
        <f t="shared" si="4"/>
        <v>1</v>
      </c>
      <c r="Z44" s="277">
        <f t="shared" si="5"/>
        <v>0.5</v>
      </c>
      <c r="AA44" s="278" t="b">
        <f t="shared" si="6"/>
        <v>1</v>
      </c>
      <c r="AB44" s="278" t="b">
        <f t="shared" si="7"/>
        <v>1</v>
      </c>
      <c r="AC44" s="167"/>
      <c r="AD44" s="167"/>
      <c r="AE44" s="140"/>
      <c r="AF44" s="140"/>
      <c r="AG44" s="140"/>
      <c r="AH44" s="167"/>
      <c r="AI44" s="167"/>
      <c r="AJ44" s="167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</row>
    <row r="45" spans="1:113" s="183" customFormat="1" ht="22.5">
      <c r="A45" s="258">
        <v>43</v>
      </c>
      <c r="B45" s="258" t="s">
        <v>399</v>
      </c>
      <c r="C45" s="299" t="s">
        <v>336</v>
      </c>
      <c r="D45" s="268" t="s">
        <v>443</v>
      </c>
      <c r="E45" s="307" t="s">
        <v>226</v>
      </c>
      <c r="F45" s="303" t="s">
        <v>116</v>
      </c>
      <c r="G45" s="257" t="s">
        <v>424</v>
      </c>
      <c r="H45" s="256" t="s">
        <v>147</v>
      </c>
      <c r="I45" s="300">
        <v>0.51500000000000001</v>
      </c>
      <c r="J45" s="260" t="s">
        <v>373</v>
      </c>
      <c r="K45" s="363">
        <v>385398.84</v>
      </c>
      <c r="L45" s="262">
        <v>231239.3</v>
      </c>
      <c r="M45" s="253">
        <f t="shared" si="8"/>
        <v>154159.54000000004</v>
      </c>
      <c r="N45" s="263">
        <v>0.6</v>
      </c>
      <c r="O45" s="261"/>
      <c r="P45" s="261"/>
      <c r="Q45" s="295">
        <f>L45</f>
        <v>231239.3</v>
      </c>
      <c r="R45" s="295"/>
      <c r="S45" s="295"/>
      <c r="T45" s="295"/>
      <c r="U45" s="295"/>
      <c r="V45" s="295"/>
      <c r="W45" s="295"/>
      <c r="X45" s="296"/>
      <c r="Y45" s="202" t="b">
        <f t="shared" si="4"/>
        <v>1</v>
      </c>
      <c r="Z45" s="277">
        <f t="shared" si="5"/>
        <v>0.6</v>
      </c>
      <c r="AA45" s="278" t="b">
        <f t="shared" si="6"/>
        <v>1</v>
      </c>
      <c r="AB45" s="278" t="b">
        <f t="shared" si="7"/>
        <v>1</v>
      </c>
      <c r="AC45" s="167"/>
      <c r="AD45" s="167"/>
      <c r="AE45" s="140"/>
      <c r="AF45" s="140"/>
      <c r="AG45" s="140"/>
      <c r="AH45" s="167"/>
      <c r="AI45" s="167"/>
      <c r="AJ45" s="167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</row>
    <row r="46" spans="1:113" s="183" customFormat="1" ht="22.5">
      <c r="A46" s="301">
        <v>44</v>
      </c>
      <c r="B46" s="258" t="s">
        <v>400</v>
      </c>
      <c r="C46" s="299" t="s">
        <v>336</v>
      </c>
      <c r="D46" s="268" t="s">
        <v>444</v>
      </c>
      <c r="E46" s="307" t="s">
        <v>206</v>
      </c>
      <c r="F46" s="303" t="s">
        <v>155</v>
      </c>
      <c r="G46" s="257" t="s">
        <v>425</v>
      </c>
      <c r="H46" s="256" t="s">
        <v>147</v>
      </c>
      <c r="I46" s="300">
        <v>0.501</v>
      </c>
      <c r="J46" s="260" t="s">
        <v>726</v>
      </c>
      <c r="K46" s="363">
        <v>99913.88</v>
      </c>
      <c r="L46" s="262">
        <v>49956.94</v>
      </c>
      <c r="M46" s="253">
        <v>49956.94</v>
      </c>
      <c r="N46" s="263">
        <v>0.5</v>
      </c>
      <c r="O46" s="261"/>
      <c r="P46" s="261"/>
      <c r="Q46" s="295">
        <f>L46</f>
        <v>49956.94</v>
      </c>
      <c r="R46" s="295"/>
      <c r="S46" s="295"/>
      <c r="T46" s="295"/>
      <c r="U46" s="295"/>
      <c r="V46" s="295"/>
      <c r="W46" s="295"/>
      <c r="X46" s="296"/>
      <c r="Y46" s="202" t="b">
        <f t="shared" si="4"/>
        <v>1</v>
      </c>
      <c r="Z46" s="277">
        <f t="shared" si="5"/>
        <v>0.5</v>
      </c>
      <c r="AA46" s="278" t="b">
        <f t="shared" si="6"/>
        <v>1</v>
      </c>
      <c r="AB46" s="278" t="b">
        <f t="shared" si="7"/>
        <v>1</v>
      </c>
      <c r="AC46" s="167"/>
      <c r="AD46" s="167"/>
      <c r="AE46" s="140"/>
      <c r="AF46" s="140"/>
      <c r="AG46" s="140"/>
      <c r="AH46" s="167"/>
      <c r="AI46" s="167"/>
      <c r="AJ46" s="167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</row>
    <row r="47" spans="1:113" s="183" customFormat="1" ht="22.5">
      <c r="A47" s="301">
        <v>45</v>
      </c>
      <c r="B47" s="258" t="s">
        <v>571</v>
      </c>
      <c r="C47" s="299" t="s">
        <v>336</v>
      </c>
      <c r="D47" s="268" t="s">
        <v>572</v>
      </c>
      <c r="E47" s="307" t="s">
        <v>199</v>
      </c>
      <c r="F47" s="303" t="s">
        <v>154</v>
      </c>
      <c r="G47" s="257" t="s">
        <v>573</v>
      </c>
      <c r="H47" s="256" t="s">
        <v>66</v>
      </c>
      <c r="I47" s="300">
        <v>0.25600000000000001</v>
      </c>
      <c r="J47" s="260" t="s">
        <v>343</v>
      </c>
      <c r="K47" s="363">
        <v>108015.94</v>
      </c>
      <c r="L47" s="262">
        <v>54000</v>
      </c>
      <c r="M47" s="253">
        <v>54015.94</v>
      </c>
      <c r="N47" s="263">
        <v>0.5</v>
      </c>
      <c r="O47" s="261"/>
      <c r="P47" s="261"/>
      <c r="Q47" s="261">
        <v>54000</v>
      </c>
      <c r="R47" s="295"/>
      <c r="S47" s="295"/>
      <c r="T47" s="295"/>
      <c r="U47" s="295"/>
      <c r="V47" s="295"/>
      <c r="W47" s="295"/>
      <c r="X47" s="296"/>
      <c r="Y47" s="202" t="b">
        <f t="shared" si="4"/>
        <v>1</v>
      </c>
      <c r="Z47" s="277">
        <f t="shared" si="5"/>
        <v>0.49990000000000001</v>
      </c>
      <c r="AA47" s="278" t="b">
        <f t="shared" si="6"/>
        <v>0</v>
      </c>
      <c r="AB47" s="278" t="b">
        <f t="shared" si="7"/>
        <v>1</v>
      </c>
      <c r="AC47" s="167"/>
      <c r="AD47" s="167"/>
      <c r="AE47" s="140"/>
      <c r="AF47" s="140"/>
      <c r="AG47" s="140"/>
      <c r="AH47" s="167"/>
      <c r="AI47" s="167"/>
      <c r="AJ47" s="167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</row>
    <row r="48" spans="1:113" s="172" customFormat="1" ht="45">
      <c r="A48" s="229">
        <v>46</v>
      </c>
      <c r="B48" s="229" t="s">
        <v>496</v>
      </c>
      <c r="C48" s="284" t="s">
        <v>335</v>
      </c>
      <c r="D48" s="250" t="s">
        <v>497</v>
      </c>
      <c r="E48" s="305" t="s">
        <v>170</v>
      </c>
      <c r="F48" s="229" t="s">
        <v>178</v>
      </c>
      <c r="G48" s="230" t="s">
        <v>498</v>
      </c>
      <c r="H48" s="228" t="s">
        <v>65</v>
      </c>
      <c r="I48" s="246">
        <v>0.182</v>
      </c>
      <c r="J48" s="247" t="s">
        <v>730</v>
      </c>
      <c r="K48" s="361">
        <v>1987508</v>
      </c>
      <c r="L48" s="248">
        <v>993754</v>
      </c>
      <c r="M48" s="233">
        <f t="shared" si="8"/>
        <v>993754</v>
      </c>
      <c r="N48" s="234">
        <v>0.5</v>
      </c>
      <c r="O48" s="235"/>
      <c r="P48" s="235"/>
      <c r="Q48" s="249">
        <v>397501.5</v>
      </c>
      <c r="R48" s="249">
        <v>596252.5</v>
      </c>
      <c r="S48" s="249"/>
      <c r="T48" s="249"/>
      <c r="U48" s="249"/>
      <c r="V48" s="249"/>
      <c r="W48" s="249"/>
      <c r="X48" s="276"/>
      <c r="Y48" s="202" t="b">
        <f t="shared" si="4"/>
        <v>1</v>
      </c>
      <c r="Z48" s="277">
        <f t="shared" si="5"/>
        <v>0.5</v>
      </c>
      <c r="AA48" s="278" t="b">
        <f t="shared" si="6"/>
        <v>1</v>
      </c>
      <c r="AB48" s="278" t="b">
        <f t="shared" si="7"/>
        <v>1</v>
      </c>
      <c r="AC48" s="167"/>
      <c r="AD48" s="167"/>
      <c r="AE48" s="140"/>
      <c r="AF48" s="140"/>
      <c r="AG48" s="140"/>
      <c r="AH48" s="167"/>
      <c r="AI48" s="167"/>
      <c r="AJ48" s="167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</row>
    <row r="49" spans="1:113" s="183" customFormat="1" ht="22.5">
      <c r="A49" s="301">
        <v>47</v>
      </c>
      <c r="B49" s="258" t="s">
        <v>507</v>
      </c>
      <c r="C49" s="299" t="s">
        <v>336</v>
      </c>
      <c r="D49" s="268" t="s">
        <v>499</v>
      </c>
      <c r="E49" s="307" t="s">
        <v>229</v>
      </c>
      <c r="F49" s="303" t="s">
        <v>125</v>
      </c>
      <c r="G49" s="257" t="s">
        <v>515</v>
      </c>
      <c r="H49" s="256" t="s">
        <v>66</v>
      </c>
      <c r="I49" s="300">
        <v>0.55500000000000005</v>
      </c>
      <c r="J49" s="260" t="s">
        <v>343</v>
      </c>
      <c r="K49" s="363">
        <v>1143765</v>
      </c>
      <c r="L49" s="262">
        <v>629070.75</v>
      </c>
      <c r="M49" s="253">
        <f t="shared" si="8"/>
        <v>514694.25</v>
      </c>
      <c r="N49" s="263">
        <v>0.55000000000000004</v>
      </c>
      <c r="O49" s="261"/>
      <c r="P49" s="261"/>
      <c r="Q49" s="295">
        <v>629070.75</v>
      </c>
      <c r="R49" s="295"/>
      <c r="S49" s="295"/>
      <c r="T49" s="295"/>
      <c r="U49" s="295"/>
      <c r="V49" s="295"/>
      <c r="W49" s="295"/>
      <c r="X49" s="296"/>
      <c r="Y49" s="202" t="b">
        <f t="shared" si="4"/>
        <v>1</v>
      </c>
      <c r="Z49" s="277">
        <f t="shared" si="5"/>
        <v>0.55000000000000004</v>
      </c>
      <c r="AA49" s="278" t="b">
        <f t="shared" si="6"/>
        <v>1</v>
      </c>
      <c r="AB49" s="278" t="b">
        <f t="shared" si="7"/>
        <v>1</v>
      </c>
      <c r="AC49" s="167"/>
      <c r="AD49" s="167"/>
      <c r="AE49" s="140"/>
      <c r="AF49" s="140"/>
      <c r="AG49" s="140"/>
      <c r="AH49" s="167"/>
      <c r="AI49" s="167"/>
      <c r="AJ49" s="167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</row>
    <row r="50" spans="1:113" s="183" customFormat="1" ht="22.5">
      <c r="A50" s="258">
        <v>48</v>
      </c>
      <c r="B50" s="258" t="s">
        <v>508</v>
      </c>
      <c r="C50" s="299" t="s">
        <v>336</v>
      </c>
      <c r="D50" s="268" t="s">
        <v>500</v>
      </c>
      <c r="E50" s="307" t="s">
        <v>238</v>
      </c>
      <c r="F50" s="303" t="s">
        <v>106</v>
      </c>
      <c r="G50" s="257" t="s">
        <v>516</v>
      </c>
      <c r="H50" s="256" t="s">
        <v>66</v>
      </c>
      <c r="I50" s="300">
        <v>1.0820000000000001</v>
      </c>
      <c r="J50" s="260" t="s">
        <v>569</v>
      </c>
      <c r="K50" s="363">
        <f>L50+M50</f>
        <v>1737693.83</v>
      </c>
      <c r="L50" s="262">
        <v>955731.6</v>
      </c>
      <c r="M50" s="253">
        <v>781962.23</v>
      </c>
      <c r="N50" s="263">
        <v>0.55000000000000004</v>
      </c>
      <c r="O50" s="261"/>
      <c r="P50" s="261"/>
      <c r="Q50" s="295">
        <v>955731.6</v>
      </c>
      <c r="R50" s="295"/>
      <c r="S50" s="295"/>
      <c r="T50" s="295"/>
      <c r="U50" s="295"/>
      <c r="V50" s="295"/>
      <c r="W50" s="295"/>
      <c r="X50" s="296"/>
      <c r="Y50" s="202" t="b">
        <f t="shared" si="4"/>
        <v>1</v>
      </c>
      <c r="Z50" s="277">
        <f t="shared" si="5"/>
        <v>0.55000000000000004</v>
      </c>
      <c r="AA50" s="278" t="b">
        <f t="shared" si="6"/>
        <v>1</v>
      </c>
      <c r="AB50" s="278" t="b">
        <f t="shared" si="7"/>
        <v>1</v>
      </c>
      <c r="AC50" s="167"/>
      <c r="AD50" s="167"/>
      <c r="AE50" s="140"/>
      <c r="AF50" s="140"/>
      <c r="AG50" s="140"/>
      <c r="AH50" s="167"/>
      <c r="AI50" s="167"/>
      <c r="AJ50" s="167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</row>
    <row r="51" spans="1:113" s="183" customFormat="1" ht="15">
      <c r="A51" s="301">
        <v>49</v>
      </c>
      <c r="B51" s="258" t="s">
        <v>509</v>
      </c>
      <c r="C51" s="299" t="s">
        <v>336</v>
      </c>
      <c r="D51" s="268" t="s">
        <v>501</v>
      </c>
      <c r="E51" s="307" t="s">
        <v>235</v>
      </c>
      <c r="F51" s="303" t="s">
        <v>153</v>
      </c>
      <c r="G51" s="257" t="s">
        <v>517</v>
      </c>
      <c r="H51" s="256" t="s">
        <v>66</v>
      </c>
      <c r="I51" s="300">
        <v>1.046</v>
      </c>
      <c r="J51" s="260" t="s">
        <v>727</v>
      </c>
      <c r="K51" s="363">
        <f>L51+M51</f>
        <v>2210587.41</v>
      </c>
      <c r="L51" s="262">
        <v>939056.5</v>
      </c>
      <c r="M51" s="253">
        <v>1271530.9099999999</v>
      </c>
      <c r="N51" s="263">
        <v>0.5</v>
      </c>
      <c r="O51" s="261"/>
      <c r="P51" s="261"/>
      <c r="Q51" s="295">
        <v>939056.5</v>
      </c>
      <c r="R51" s="295"/>
      <c r="S51" s="295"/>
      <c r="T51" s="295"/>
      <c r="U51" s="295"/>
      <c r="V51" s="295"/>
      <c r="W51" s="295"/>
      <c r="X51" s="296"/>
      <c r="Y51" s="202" t="b">
        <f t="shared" si="4"/>
        <v>1</v>
      </c>
      <c r="Z51" s="277">
        <f t="shared" si="5"/>
        <v>0.42480000000000001</v>
      </c>
      <c r="AA51" s="278" t="b">
        <f t="shared" si="6"/>
        <v>0</v>
      </c>
      <c r="AB51" s="278" t="b">
        <f t="shared" si="7"/>
        <v>1</v>
      </c>
      <c r="AC51" s="167"/>
      <c r="AD51" s="167"/>
      <c r="AE51" s="140"/>
      <c r="AF51" s="140"/>
      <c r="AG51" s="140"/>
      <c r="AH51" s="167"/>
      <c r="AI51" s="167"/>
      <c r="AJ51" s="167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</row>
    <row r="52" spans="1:113" s="172" customFormat="1" ht="22.5">
      <c r="A52" s="229">
        <v>50</v>
      </c>
      <c r="B52" s="229" t="s">
        <v>510</v>
      </c>
      <c r="C52" s="284" t="s">
        <v>335</v>
      </c>
      <c r="D52" s="250" t="s">
        <v>502</v>
      </c>
      <c r="E52" s="305" t="s">
        <v>164</v>
      </c>
      <c r="F52" s="229" t="s">
        <v>151</v>
      </c>
      <c r="G52" s="230" t="s">
        <v>518</v>
      </c>
      <c r="H52" s="228" t="s">
        <v>66</v>
      </c>
      <c r="I52" s="246">
        <v>0.91300000000000003</v>
      </c>
      <c r="J52" s="247" t="s">
        <v>561</v>
      </c>
      <c r="K52" s="361">
        <v>3495035</v>
      </c>
      <c r="L52" s="248">
        <v>1747517.5</v>
      </c>
      <c r="M52" s="233">
        <f t="shared" si="8"/>
        <v>1747517.5</v>
      </c>
      <c r="N52" s="234">
        <v>0.5</v>
      </c>
      <c r="O52" s="235"/>
      <c r="P52" s="235"/>
      <c r="Q52" s="249">
        <v>500000</v>
      </c>
      <c r="R52" s="249">
        <v>1247517.5</v>
      </c>
      <c r="S52" s="249"/>
      <c r="T52" s="249"/>
      <c r="U52" s="249"/>
      <c r="V52" s="249"/>
      <c r="W52" s="249"/>
      <c r="X52" s="276"/>
      <c r="Y52" s="202" t="b">
        <f t="shared" si="4"/>
        <v>1</v>
      </c>
      <c r="Z52" s="277">
        <f t="shared" si="5"/>
        <v>0.5</v>
      </c>
      <c r="AA52" s="278" t="b">
        <f t="shared" si="6"/>
        <v>1</v>
      </c>
      <c r="AB52" s="278" t="b">
        <f t="shared" si="7"/>
        <v>1</v>
      </c>
      <c r="AC52" s="167"/>
      <c r="AD52" s="167"/>
      <c r="AE52" s="140"/>
      <c r="AF52" s="140"/>
      <c r="AG52" s="140"/>
      <c r="AH52" s="167"/>
      <c r="AI52" s="167"/>
      <c r="AJ52" s="167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</row>
    <row r="53" spans="1:113" s="183" customFormat="1" ht="22.5">
      <c r="A53" s="301">
        <v>51</v>
      </c>
      <c r="B53" s="258" t="s">
        <v>511</v>
      </c>
      <c r="C53" s="299" t="s">
        <v>336</v>
      </c>
      <c r="D53" s="268" t="s">
        <v>503</v>
      </c>
      <c r="E53" s="307" t="s">
        <v>224</v>
      </c>
      <c r="F53" s="303" t="s">
        <v>156</v>
      </c>
      <c r="G53" s="257" t="s">
        <v>519</v>
      </c>
      <c r="H53" s="256" t="s">
        <v>65</v>
      </c>
      <c r="I53" s="300">
        <v>0.90600000000000003</v>
      </c>
      <c r="J53" s="260" t="s">
        <v>737</v>
      </c>
      <c r="K53" s="363">
        <v>3392055</v>
      </c>
      <c r="L53" s="262">
        <v>1696027.5</v>
      </c>
      <c r="M53" s="253">
        <f t="shared" si="8"/>
        <v>1696027.5</v>
      </c>
      <c r="N53" s="263">
        <v>0.5</v>
      </c>
      <c r="O53" s="261"/>
      <c r="P53" s="261"/>
      <c r="Q53" s="295">
        <v>1696027.5</v>
      </c>
      <c r="R53" s="295"/>
      <c r="S53" s="295"/>
      <c r="T53" s="295"/>
      <c r="U53" s="295"/>
      <c r="V53" s="295"/>
      <c r="W53" s="295"/>
      <c r="X53" s="296"/>
      <c r="Y53" s="202" t="b">
        <f t="shared" si="4"/>
        <v>1</v>
      </c>
      <c r="Z53" s="277">
        <f t="shared" si="5"/>
        <v>0.5</v>
      </c>
      <c r="AA53" s="278" t="b">
        <f t="shared" si="6"/>
        <v>1</v>
      </c>
      <c r="AB53" s="278" t="b">
        <f t="shared" si="7"/>
        <v>1</v>
      </c>
      <c r="AC53" s="167"/>
      <c r="AD53" s="167"/>
      <c r="AE53" s="140"/>
      <c r="AF53" s="140"/>
      <c r="AG53" s="140"/>
      <c r="AH53" s="167"/>
      <c r="AI53" s="167"/>
      <c r="AJ53" s="167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</row>
    <row r="54" spans="1:113" s="183" customFormat="1" ht="22.5">
      <c r="A54" s="258">
        <v>52</v>
      </c>
      <c r="B54" s="258" t="s">
        <v>461</v>
      </c>
      <c r="C54" s="299" t="s">
        <v>336</v>
      </c>
      <c r="D54" s="268" t="s">
        <v>469</v>
      </c>
      <c r="E54" s="307" t="s">
        <v>234</v>
      </c>
      <c r="F54" s="303" t="s">
        <v>153</v>
      </c>
      <c r="G54" s="257" t="s">
        <v>477</v>
      </c>
      <c r="H54" s="256" t="s">
        <v>66</v>
      </c>
      <c r="I54" s="300">
        <v>0.9</v>
      </c>
      <c r="J54" s="260" t="s">
        <v>730</v>
      </c>
      <c r="K54" s="363">
        <v>2288940</v>
      </c>
      <c r="L54" s="262">
        <v>1144470</v>
      </c>
      <c r="M54" s="253">
        <f t="shared" si="8"/>
        <v>1144470</v>
      </c>
      <c r="N54" s="263">
        <v>0.5</v>
      </c>
      <c r="O54" s="261"/>
      <c r="P54" s="261"/>
      <c r="Q54" s="295">
        <v>1144470</v>
      </c>
      <c r="R54" s="295"/>
      <c r="S54" s="295"/>
      <c r="T54" s="295"/>
      <c r="U54" s="295"/>
      <c r="V54" s="295"/>
      <c r="W54" s="295"/>
      <c r="X54" s="296"/>
      <c r="Y54" s="202" t="b">
        <f t="shared" si="4"/>
        <v>1</v>
      </c>
      <c r="Z54" s="277">
        <f t="shared" si="5"/>
        <v>0.5</v>
      </c>
      <c r="AA54" s="278" t="b">
        <f t="shared" si="6"/>
        <v>1</v>
      </c>
      <c r="AB54" s="278" t="b">
        <f t="shared" si="7"/>
        <v>1</v>
      </c>
      <c r="AC54" s="167"/>
      <c r="AD54" s="167"/>
      <c r="AE54" s="140"/>
      <c r="AF54" s="140"/>
      <c r="AG54" s="140"/>
      <c r="AH54" s="167"/>
      <c r="AI54" s="167"/>
      <c r="AJ54" s="167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</row>
    <row r="55" spans="1:113" s="183" customFormat="1" ht="22.5">
      <c r="A55" s="301">
        <v>53</v>
      </c>
      <c r="B55" s="258" t="s">
        <v>512</v>
      </c>
      <c r="C55" s="299" t="s">
        <v>336</v>
      </c>
      <c r="D55" s="268" t="s">
        <v>504</v>
      </c>
      <c r="E55" s="307" t="s">
        <v>221</v>
      </c>
      <c r="F55" s="303" t="s">
        <v>119</v>
      </c>
      <c r="G55" s="257" t="s">
        <v>520</v>
      </c>
      <c r="H55" s="256" t="s">
        <v>65</v>
      </c>
      <c r="I55" s="300">
        <v>0.57299999999999995</v>
      </c>
      <c r="J55" s="260" t="s">
        <v>562</v>
      </c>
      <c r="K55" s="363">
        <v>828779</v>
      </c>
      <c r="L55" s="262">
        <v>414389.5</v>
      </c>
      <c r="M55" s="253">
        <f t="shared" si="8"/>
        <v>414389.5</v>
      </c>
      <c r="N55" s="263">
        <v>0.5</v>
      </c>
      <c r="O55" s="261"/>
      <c r="P55" s="261"/>
      <c r="Q55" s="295">
        <v>414389.5</v>
      </c>
      <c r="R55" s="295"/>
      <c r="S55" s="295"/>
      <c r="T55" s="295"/>
      <c r="U55" s="295"/>
      <c r="V55" s="295"/>
      <c r="W55" s="295"/>
      <c r="X55" s="296"/>
      <c r="Y55" s="202" t="b">
        <f t="shared" si="4"/>
        <v>1</v>
      </c>
      <c r="Z55" s="277">
        <f t="shared" si="5"/>
        <v>0.5</v>
      </c>
      <c r="AA55" s="278" t="b">
        <f t="shared" si="6"/>
        <v>1</v>
      </c>
      <c r="AB55" s="278" t="b">
        <f t="shared" si="7"/>
        <v>1</v>
      </c>
      <c r="AC55" s="167"/>
      <c r="AD55" s="167"/>
      <c r="AE55" s="140"/>
      <c r="AF55" s="140"/>
      <c r="AG55" s="140"/>
      <c r="AH55" s="167"/>
      <c r="AI55" s="167"/>
      <c r="AJ55" s="167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</row>
    <row r="56" spans="1:113" s="183" customFormat="1" ht="22.5">
      <c r="A56" s="258">
        <v>54</v>
      </c>
      <c r="B56" s="258" t="s">
        <v>513</v>
      </c>
      <c r="C56" s="299" t="s">
        <v>336</v>
      </c>
      <c r="D56" s="268" t="s">
        <v>505</v>
      </c>
      <c r="E56" s="307" t="s">
        <v>218</v>
      </c>
      <c r="F56" s="303" t="s">
        <v>99</v>
      </c>
      <c r="G56" s="257" t="s">
        <v>521</v>
      </c>
      <c r="H56" s="256" t="s">
        <v>147</v>
      </c>
      <c r="I56" s="300">
        <v>0.23200000000000001</v>
      </c>
      <c r="J56" s="260" t="s">
        <v>341</v>
      </c>
      <c r="K56" s="363">
        <v>278411.40999999997</v>
      </c>
      <c r="L56" s="262">
        <v>139200</v>
      </c>
      <c r="M56" s="253">
        <f t="shared" si="8"/>
        <v>139211.40999999997</v>
      </c>
      <c r="N56" s="263">
        <v>0.5</v>
      </c>
      <c r="O56" s="261"/>
      <c r="P56" s="261"/>
      <c r="Q56" s="295">
        <v>139200</v>
      </c>
      <c r="R56" s="295"/>
      <c r="S56" s="295"/>
      <c r="T56" s="295"/>
      <c r="U56" s="295"/>
      <c r="V56" s="295"/>
      <c r="W56" s="295"/>
      <c r="X56" s="296"/>
      <c r="Y56" s="202" t="b">
        <f t="shared" si="4"/>
        <v>1</v>
      </c>
      <c r="Z56" s="277">
        <f t="shared" si="5"/>
        <v>0.5</v>
      </c>
      <c r="AA56" s="278" t="b">
        <f t="shared" si="6"/>
        <v>1</v>
      </c>
      <c r="AB56" s="278" t="b">
        <f t="shared" si="7"/>
        <v>1</v>
      </c>
      <c r="AC56" s="167"/>
      <c r="AD56" s="167"/>
      <c r="AE56" s="140"/>
      <c r="AF56" s="140"/>
      <c r="AG56" s="140"/>
      <c r="AH56" s="167"/>
      <c r="AI56" s="167"/>
      <c r="AJ56" s="167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</row>
    <row r="57" spans="1:113" s="183" customFormat="1" ht="22.5">
      <c r="A57" s="301">
        <v>55</v>
      </c>
      <c r="B57" s="258" t="s">
        <v>525</v>
      </c>
      <c r="C57" s="299" t="s">
        <v>336</v>
      </c>
      <c r="D57" s="268" t="s">
        <v>523</v>
      </c>
      <c r="E57" s="307" t="s">
        <v>202</v>
      </c>
      <c r="F57" s="303" t="s">
        <v>155</v>
      </c>
      <c r="G57" s="257" t="s">
        <v>524</v>
      </c>
      <c r="H57" s="256" t="s">
        <v>66</v>
      </c>
      <c r="I57" s="300">
        <v>1.125</v>
      </c>
      <c r="J57" s="260" t="s">
        <v>489</v>
      </c>
      <c r="K57" s="363">
        <v>6581798</v>
      </c>
      <c r="L57" s="262">
        <v>3619988.9000000004</v>
      </c>
      <c r="M57" s="253">
        <f t="shared" si="8"/>
        <v>2961809.0999999996</v>
      </c>
      <c r="N57" s="263">
        <v>0.55000000000000004</v>
      </c>
      <c r="O57" s="261"/>
      <c r="P57" s="261"/>
      <c r="Q57" s="295">
        <v>3619988.9000000004</v>
      </c>
      <c r="R57" s="295"/>
      <c r="S57" s="295"/>
      <c r="T57" s="295"/>
      <c r="U57" s="295"/>
      <c r="V57" s="295"/>
      <c r="W57" s="295"/>
      <c r="X57" s="296"/>
      <c r="Y57" s="202" t="b">
        <f t="shared" si="4"/>
        <v>1</v>
      </c>
      <c r="Z57" s="277">
        <f t="shared" si="5"/>
        <v>0.55000000000000004</v>
      </c>
      <c r="AA57" s="278" t="b">
        <f t="shared" si="6"/>
        <v>1</v>
      </c>
      <c r="AB57" s="278" t="b">
        <f t="shared" si="7"/>
        <v>1</v>
      </c>
      <c r="AC57" s="167"/>
      <c r="AD57" s="167"/>
      <c r="AE57" s="140"/>
      <c r="AF57" s="140"/>
      <c r="AG57" s="140"/>
      <c r="AH57" s="167"/>
      <c r="AI57" s="167"/>
      <c r="AJ57" s="167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</row>
    <row r="58" spans="1:113" s="183" customFormat="1" ht="22.5">
      <c r="A58" s="258">
        <v>56</v>
      </c>
      <c r="B58" s="258" t="s">
        <v>514</v>
      </c>
      <c r="C58" s="299" t="s">
        <v>336</v>
      </c>
      <c r="D58" s="268" t="s">
        <v>506</v>
      </c>
      <c r="E58" s="307" t="s">
        <v>171</v>
      </c>
      <c r="F58" s="303" t="s">
        <v>180</v>
      </c>
      <c r="G58" s="257" t="s">
        <v>522</v>
      </c>
      <c r="H58" s="256" t="s">
        <v>65</v>
      </c>
      <c r="I58" s="300">
        <v>0.41099999999999998</v>
      </c>
      <c r="J58" s="260" t="s">
        <v>348</v>
      </c>
      <c r="K58" s="363">
        <v>1125402.1399999999</v>
      </c>
      <c r="L58" s="262">
        <v>562701.06999999995</v>
      </c>
      <c r="M58" s="253">
        <f t="shared" si="8"/>
        <v>562701.06999999995</v>
      </c>
      <c r="N58" s="263">
        <v>0.5</v>
      </c>
      <c r="O58" s="261"/>
      <c r="P58" s="261"/>
      <c r="Q58" s="295">
        <v>562701.06999999995</v>
      </c>
      <c r="R58" s="295"/>
      <c r="S58" s="295"/>
      <c r="T58" s="295"/>
      <c r="U58" s="295"/>
      <c r="V58" s="295"/>
      <c r="W58" s="295"/>
      <c r="X58" s="296"/>
      <c r="Y58" s="202" t="b">
        <f t="shared" si="4"/>
        <v>1</v>
      </c>
      <c r="Z58" s="277">
        <f t="shared" si="5"/>
        <v>0.5</v>
      </c>
      <c r="AA58" s="278" t="b">
        <f t="shared" si="6"/>
        <v>1</v>
      </c>
      <c r="AB58" s="278" t="b">
        <f t="shared" si="7"/>
        <v>1</v>
      </c>
      <c r="AC58" s="167"/>
      <c r="AD58" s="167"/>
      <c r="AE58" s="140"/>
      <c r="AF58" s="140"/>
      <c r="AG58" s="140"/>
      <c r="AH58" s="167"/>
      <c r="AI58" s="167"/>
      <c r="AJ58" s="167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</row>
    <row r="59" spans="1:113" s="183" customFormat="1" ht="22.5">
      <c r="A59" s="301">
        <v>57</v>
      </c>
      <c r="B59" s="258" t="s">
        <v>574</v>
      </c>
      <c r="C59" s="299" t="s">
        <v>336</v>
      </c>
      <c r="D59" s="268" t="s">
        <v>473</v>
      </c>
      <c r="E59" s="307" t="s">
        <v>194</v>
      </c>
      <c r="F59" s="303" t="s">
        <v>154</v>
      </c>
      <c r="G59" s="257" t="s">
        <v>575</v>
      </c>
      <c r="H59" s="256" t="s">
        <v>66</v>
      </c>
      <c r="I59" s="300">
        <v>0.72099999999999997</v>
      </c>
      <c r="J59" s="260" t="s">
        <v>742</v>
      </c>
      <c r="K59" s="363">
        <v>607148.36</v>
      </c>
      <c r="L59" s="262">
        <v>303574.18</v>
      </c>
      <c r="M59" s="253">
        <f t="shared" ref="M59" si="9">K59-L59</f>
        <v>303574.18</v>
      </c>
      <c r="N59" s="263">
        <v>0.5</v>
      </c>
      <c r="O59" s="261"/>
      <c r="P59" s="261"/>
      <c r="Q59" s="295">
        <f>L59</f>
        <v>303574.18</v>
      </c>
      <c r="R59" s="295"/>
      <c r="S59" s="295"/>
      <c r="T59" s="295"/>
      <c r="U59" s="295"/>
      <c r="V59" s="295"/>
      <c r="W59" s="295"/>
      <c r="X59" s="296"/>
      <c r="Y59" s="202" t="b">
        <f t="shared" si="4"/>
        <v>1</v>
      </c>
      <c r="Z59" s="277">
        <f t="shared" si="5"/>
        <v>0.5</v>
      </c>
      <c r="AA59" s="278" t="b">
        <f t="shared" si="6"/>
        <v>1</v>
      </c>
      <c r="AB59" s="278" t="b">
        <f t="shared" si="7"/>
        <v>1</v>
      </c>
      <c r="AC59" s="167"/>
      <c r="AD59" s="167"/>
      <c r="AE59" s="140"/>
      <c r="AF59" s="140"/>
      <c r="AG59" s="140"/>
      <c r="AH59" s="167"/>
      <c r="AI59" s="167"/>
      <c r="AJ59" s="167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</row>
    <row r="60" spans="1:113" s="183" customFormat="1" ht="22.5">
      <c r="A60" s="258">
        <v>58</v>
      </c>
      <c r="B60" s="258" t="s">
        <v>468</v>
      </c>
      <c r="C60" s="299" t="s">
        <v>336</v>
      </c>
      <c r="D60" s="268" t="s">
        <v>473</v>
      </c>
      <c r="E60" s="307" t="s">
        <v>194</v>
      </c>
      <c r="F60" s="303" t="s">
        <v>154</v>
      </c>
      <c r="G60" s="257" t="s">
        <v>484</v>
      </c>
      <c r="H60" s="256" t="s">
        <v>66</v>
      </c>
      <c r="I60" s="300">
        <v>0.71799999999999997</v>
      </c>
      <c r="J60" s="260" t="s">
        <v>489</v>
      </c>
      <c r="K60" s="363">
        <v>3261179</v>
      </c>
      <c r="L60" s="262">
        <v>1630589.5</v>
      </c>
      <c r="M60" s="253">
        <f t="shared" ref="M60" si="10">K60-L60</f>
        <v>1630589.5</v>
      </c>
      <c r="N60" s="263">
        <v>0.5</v>
      </c>
      <c r="O60" s="261"/>
      <c r="P60" s="261"/>
      <c r="Q60" s="295">
        <v>1630589.5</v>
      </c>
      <c r="R60" s="295"/>
      <c r="S60" s="295"/>
      <c r="T60" s="295"/>
      <c r="U60" s="295"/>
      <c r="V60" s="295"/>
      <c r="W60" s="295"/>
      <c r="X60" s="296"/>
      <c r="Y60" s="202" t="b">
        <f t="shared" si="4"/>
        <v>1</v>
      </c>
      <c r="Z60" s="277">
        <f t="shared" si="5"/>
        <v>0.5</v>
      </c>
      <c r="AA60" s="278" t="b">
        <f t="shared" si="6"/>
        <v>1</v>
      </c>
      <c r="AB60" s="278" t="b">
        <f t="shared" si="7"/>
        <v>1</v>
      </c>
      <c r="AC60" s="167"/>
      <c r="AD60" s="167"/>
      <c r="AE60" s="140"/>
      <c r="AF60" s="140"/>
      <c r="AG60" s="140"/>
      <c r="AH60" s="167"/>
      <c r="AI60" s="167"/>
      <c r="AJ60" s="167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</row>
    <row r="61" spans="1:113" s="183" customFormat="1" ht="22.5">
      <c r="A61" s="229">
        <v>59</v>
      </c>
      <c r="B61" s="229" t="s">
        <v>722</v>
      </c>
      <c r="C61" s="284" t="s">
        <v>335</v>
      </c>
      <c r="D61" s="250" t="s">
        <v>76</v>
      </c>
      <c r="E61" s="305" t="s">
        <v>225</v>
      </c>
      <c r="F61" s="229" t="s">
        <v>116</v>
      </c>
      <c r="G61" s="230" t="s">
        <v>723</v>
      </c>
      <c r="H61" s="228" t="s">
        <v>66</v>
      </c>
      <c r="I61" s="246">
        <v>0.52300000000000002</v>
      </c>
      <c r="J61" s="247" t="s">
        <v>454</v>
      </c>
      <c r="K61" s="361">
        <v>3607357</v>
      </c>
      <c r="L61" s="248">
        <v>1803678.5</v>
      </c>
      <c r="M61" s="233">
        <v>1803678.5</v>
      </c>
      <c r="N61" s="234">
        <v>0.5</v>
      </c>
      <c r="O61" s="235"/>
      <c r="P61" s="235"/>
      <c r="Q61" s="249">
        <v>786796.00000000012</v>
      </c>
      <c r="R61" s="249">
        <v>1016882.4999999999</v>
      </c>
      <c r="S61" s="249"/>
      <c r="T61" s="249"/>
      <c r="U61" s="249"/>
      <c r="V61" s="249"/>
      <c r="W61" s="249"/>
      <c r="X61" s="276"/>
      <c r="Y61" s="202" t="b">
        <f t="shared" si="4"/>
        <v>1</v>
      </c>
      <c r="Z61" s="277">
        <f t="shared" si="5"/>
        <v>0.5</v>
      </c>
      <c r="AA61" s="278" t="b">
        <f t="shared" si="6"/>
        <v>1</v>
      </c>
      <c r="AB61" s="278" t="b">
        <f t="shared" si="7"/>
        <v>1</v>
      </c>
      <c r="AC61" s="167"/>
      <c r="AD61" s="167"/>
      <c r="AE61" s="140"/>
      <c r="AF61" s="167"/>
      <c r="AG61" s="140"/>
      <c r="AH61" s="167"/>
      <c r="AI61" s="167"/>
      <c r="AJ61" s="167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</row>
    <row r="62" spans="1:113" s="187" customFormat="1" ht="22.5">
      <c r="A62" s="229">
        <v>60</v>
      </c>
      <c r="B62" s="229" t="s">
        <v>463</v>
      </c>
      <c r="C62" s="229" t="s">
        <v>335</v>
      </c>
      <c r="D62" s="280" t="s">
        <v>470</v>
      </c>
      <c r="E62" s="330" t="s">
        <v>230</v>
      </c>
      <c r="F62" s="229" t="s">
        <v>125</v>
      </c>
      <c r="G62" s="230" t="s">
        <v>479</v>
      </c>
      <c r="H62" s="228" t="s">
        <v>66</v>
      </c>
      <c r="I62" s="246">
        <v>0.98199999999999998</v>
      </c>
      <c r="J62" s="247" t="s">
        <v>735</v>
      </c>
      <c r="K62" s="361">
        <v>9553055</v>
      </c>
      <c r="L62" s="248">
        <f>Q62+R62</f>
        <v>4776527.5</v>
      </c>
      <c r="M62" s="233">
        <f t="shared" ref="M62:M64" si="11">K62-L62</f>
        <v>4776527.5</v>
      </c>
      <c r="N62" s="234">
        <v>0.5</v>
      </c>
      <c r="O62" s="235"/>
      <c r="P62" s="235"/>
      <c r="Q62" s="249">
        <v>2388263.5</v>
      </c>
      <c r="R62" s="249">
        <v>2388264</v>
      </c>
      <c r="S62" s="249"/>
      <c r="T62" s="249"/>
      <c r="U62" s="249"/>
      <c r="V62" s="249"/>
      <c r="W62" s="249"/>
      <c r="X62" s="249"/>
      <c r="Y62" s="202" t="b">
        <f t="shared" ref="Y62" si="12">L62=SUM(O62:X62)</f>
        <v>1</v>
      </c>
      <c r="Z62" s="277">
        <f t="shared" ref="Z62:Z63" si="13">ROUND(L62/K62,4)</f>
        <v>0.5</v>
      </c>
      <c r="AA62" s="278" t="b">
        <f t="shared" ref="AA62:AA63" si="14">Z62=N62</f>
        <v>1</v>
      </c>
      <c r="AB62" s="278" t="b">
        <f t="shared" ref="AB62:AB63" si="15">K62=L62+M62</f>
        <v>1</v>
      </c>
      <c r="AC62" s="167"/>
      <c r="AD62" s="167"/>
      <c r="AE62" s="22"/>
      <c r="AF62" s="22"/>
      <c r="AG62" s="22"/>
      <c r="AH62" s="167"/>
      <c r="AI62" s="167"/>
      <c r="AJ62" s="167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7" customFormat="1" ht="33.75">
      <c r="A63" s="229">
        <v>61</v>
      </c>
      <c r="B63" s="229" t="s">
        <v>396</v>
      </c>
      <c r="C63" s="229" t="s">
        <v>335</v>
      </c>
      <c r="D63" s="250" t="s">
        <v>747</v>
      </c>
      <c r="E63" s="330" t="s">
        <v>232</v>
      </c>
      <c r="F63" s="229" t="s">
        <v>125</v>
      </c>
      <c r="G63" s="230" t="s">
        <v>421</v>
      </c>
      <c r="H63" s="228" t="s">
        <v>66</v>
      </c>
      <c r="I63" s="246">
        <v>6.0049999999999999</v>
      </c>
      <c r="J63" s="247" t="s">
        <v>455</v>
      </c>
      <c r="K63" s="361">
        <v>10967214</v>
      </c>
      <c r="L63" s="248">
        <f>Q63+R63</f>
        <v>5483607</v>
      </c>
      <c r="M63" s="233">
        <f t="shared" si="11"/>
        <v>5483607</v>
      </c>
      <c r="N63" s="234">
        <v>0.5</v>
      </c>
      <c r="O63" s="309"/>
      <c r="P63" s="309"/>
      <c r="Q63" s="327">
        <v>3092924.5</v>
      </c>
      <c r="R63" s="327">
        <v>2390682.5</v>
      </c>
      <c r="S63" s="327"/>
      <c r="T63" s="327"/>
      <c r="U63" s="327"/>
      <c r="V63" s="327"/>
      <c r="W63" s="327"/>
      <c r="X63" s="327"/>
      <c r="Y63" s="163" t="b">
        <f t="shared" ref="Y63" si="16">L63=SUM(O63:X63)</f>
        <v>1</v>
      </c>
      <c r="Z63" s="238">
        <f t="shared" si="13"/>
        <v>0.5</v>
      </c>
      <c r="AA63" s="196" t="b">
        <f t="shared" si="14"/>
        <v>1</v>
      </c>
      <c r="AB63" s="196" t="b">
        <f t="shared" si="15"/>
        <v>1</v>
      </c>
    </row>
    <row r="64" spans="1:113" s="187" customFormat="1" ht="39" customHeight="1">
      <c r="A64" s="229">
        <v>62</v>
      </c>
      <c r="B64" s="229" t="s">
        <v>755</v>
      </c>
      <c r="C64" s="229" t="s">
        <v>335</v>
      </c>
      <c r="D64" s="250" t="s">
        <v>754</v>
      </c>
      <c r="E64" s="231">
        <v>2476011</v>
      </c>
      <c r="F64" s="228" t="s">
        <v>179</v>
      </c>
      <c r="G64" s="230" t="s">
        <v>475</v>
      </c>
      <c r="H64" s="228" t="s">
        <v>65</v>
      </c>
      <c r="I64" s="246">
        <v>1.41</v>
      </c>
      <c r="J64" s="247" t="s">
        <v>485</v>
      </c>
      <c r="K64" s="361">
        <v>20620081</v>
      </c>
      <c r="L64" s="248">
        <f>Q64+R64+S64</f>
        <v>5310040.5</v>
      </c>
      <c r="M64" s="233">
        <f t="shared" si="11"/>
        <v>15310040.5</v>
      </c>
      <c r="N64" s="234">
        <v>0.5</v>
      </c>
      <c r="O64" s="309"/>
      <c r="P64" s="309"/>
      <c r="Q64" s="327">
        <v>1000000</v>
      </c>
      <c r="R64" s="327">
        <v>0</v>
      </c>
      <c r="S64" s="249">
        <v>4310040.5</v>
      </c>
      <c r="T64" s="327"/>
      <c r="U64" s="327"/>
      <c r="V64" s="327"/>
      <c r="W64" s="327"/>
      <c r="X64" s="327"/>
      <c r="Y64" s="163" t="b">
        <f t="shared" ref="Y64:Y67" si="17">L64=SUM(O64:X64)</f>
        <v>1</v>
      </c>
      <c r="Z64" s="238">
        <f t="shared" ref="Z64:Z67" si="18">ROUND(L64/K64,4)</f>
        <v>0.25750000000000001</v>
      </c>
      <c r="AA64" s="196" t="b">
        <f t="shared" ref="AA64:AA67" si="19">Z64=N64</f>
        <v>0</v>
      </c>
      <c r="AB64" s="196" t="b">
        <f t="shared" ref="AB64:AB67" si="20">K64=L64+M64</f>
        <v>1</v>
      </c>
    </row>
    <row r="65" spans="1:113" s="187" customFormat="1" ht="39" customHeight="1">
      <c r="A65" s="229">
        <v>63</v>
      </c>
      <c r="B65" s="229" t="s">
        <v>462</v>
      </c>
      <c r="C65" s="229"/>
      <c r="D65" s="250" t="s">
        <v>758</v>
      </c>
      <c r="E65" s="330" t="s">
        <v>187</v>
      </c>
      <c r="F65" s="229" t="s">
        <v>112</v>
      </c>
      <c r="G65" s="230" t="s">
        <v>478</v>
      </c>
      <c r="H65" s="228"/>
      <c r="I65" s="246"/>
      <c r="J65" s="247"/>
      <c r="K65" s="361"/>
      <c r="L65" s="248"/>
      <c r="M65" s="233"/>
      <c r="N65" s="234"/>
      <c r="O65" s="309"/>
      <c r="P65" s="309"/>
      <c r="Q65" s="327"/>
      <c r="R65" s="327"/>
      <c r="S65" s="327"/>
      <c r="T65" s="327"/>
      <c r="U65" s="327"/>
      <c r="V65" s="327"/>
      <c r="W65" s="327"/>
      <c r="X65" s="327"/>
      <c r="Y65" s="163" t="b">
        <f t="shared" si="17"/>
        <v>1</v>
      </c>
      <c r="Z65" s="238" t="e">
        <f t="shared" si="18"/>
        <v>#DIV/0!</v>
      </c>
      <c r="AA65" s="196" t="e">
        <f t="shared" si="19"/>
        <v>#DIV/0!</v>
      </c>
      <c r="AB65" s="196" t="b">
        <f t="shared" si="20"/>
        <v>1</v>
      </c>
    </row>
    <row r="66" spans="1:113" s="187" customFormat="1" ht="39" customHeight="1">
      <c r="A66" s="303">
        <v>64</v>
      </c>
      <c r="B66" s="258" t="s">
        <v>528</v>
      </c>
      <c r="C66" s="258" t="s">
        <v>336</v>
      </c>
      <c r="D66" s="268" t="s">
        <v>760</v>
      </c>
      <c r="E66" s="302" t="s">
        <v>204</v>
      </c>
      <c r="F66" s="303" t="s">
        <v>155</v>
      </c>
      <c r="G66" s="257" t="s">
        <v>526</v>
      </c>
      <c r="H66" s="256" t="s">
        <v>66</v>
      </c>
      <c r="I66" s="300">
        <v>1.1759999999999999</v>
      </c>
      <c r="J66" s="260" t="s">
        <v>565</v>
      </c>
      <c r="K66" s="363">
        <v>2537775</v>
      </c>
      <c r="L66" s="262">
        <v>1268887.5</v>
      </c>
      <c r="M66" s="253">
        <f>K66-L66</f>
        <v>1268887.5</v>
      </c>
      <c r="N66" s="263">
        <v>0.5</v>
      </c>
      <c r="O66" s="316"/>
      <c r="P66" s="316"/>
      <c r="Q66" s="329">
        <v>1268887.5</v>
      </c>
      <c r="R66" s="329"/>
      <c r="S66" s="329"/>
      <c r="T66" s="329"/>
      <c r="U66" s="329"/>
      <c r="V66" s="329"/>
      <c r="W66" s="329"/>
      <c r="X66" s="329"/>
      <c r="Y66" s="163" t="b">
        <f t="shared" si="17"/>
        <v>1</v>
      </c>
      <c r="Z66" s="238">
        <f t="shared" si="18"/>
        <v>0.5</v>
      </c>
      <c r="AA66" s="196" t="b">
        <f t="shared" si="19"/>
        <v>1</v>
      </c>
      <c r="AB66" s="196" t="b">
        <f t="shared" si="20"/>
        <v>1</v>
      </c>
    </row>
    <row r="67" spans="1:113" s="187" customFormat="1" ht="33.6" customHeight="1">
      <c r="A67" s="303">
        <v>65</v>
      </c>
      <c r="B67" s="258" t="s">
        <v>759</v>
      </c>
      <c r="C67" s="258" t="s">
        <v>336</v>
      </c>
      <c r="D67" s="268" t="s">
        <v>761</v>
      </c>
      <c r="E67" s="302" t="s">
        <v>208</v>
      </c>
      <c r="F67" s="303" t="s">
        <v>102</v>
      </c>
      <c r="G67" s="257" t="s">
        <v>480</v>
      </c>
      <c r="H67" s="256" t="s">
        <v>65</v>
      </c>
      <c r="I67" s="300">
        <v>0.93899999999999995</v>
      </c>
      <c r="J67" s="260" t="s">
        <v>487</v>
      </c>
      <c r="K67" s="363">
        <v>2536450</v>
      </c>
      <c r="L67" s="262">
        <v>142066.85999999999</v>
      </c>
      <c r="M67" s="253">
        <f t="shared" ref="M67" si="21">K67-L67</f>
        <v>2394383.14</v>
      </c>
      <c r="N67" s="263">
        <v>0.5</v>
      </c>
      <c r="O67" s="316"/>
      <c r="P67" s="316"/>
      <c r="Q67" s="329">
        <v>142066.85999999999</v>
      </c>
      <c r="R67" s="329"/>
      <c r="S67" s="329"/>
      <c r="T67" s="329"/>
      <c r="U67" s="329"/>
      <c r="V67" s="329"/>
      <c r="W67" s="329"/>
      <c r="X67" s="329"/>
      <c r="Y67" s="163" t="b">
        <f t="shared" si="17"/>
        <v>1</v>
      </c>
      <c r="Z67" s="238">
        <f t="shared" si="18"/>
        <v>5.6000000000000001E-2</v>
      </c>
      <c r="AA67" s="196" t="b">
        <f t="shared" si="19"/>
        <v>0</v>
      </c>
      <c r="AB67" s="196" t="b">
        <f t="shared" si="20"/>
        <v>1</v>
      </c>
    </row>
    <row r="68" spans="1:113" s="204" customFormat="1" ht="20.100000000000001" customHeight="1">
      <c r="A68" s="430" t="s">
        <v>41</v>
      </c>
      <c r="B68" s="431"/>
      <c r="C68" s="431"/>
      <c r="D68" s="431"/>
      <c r="E68" s="431"/>
      <c r="F68" s="431"/>
      <c r="G68" s="431"/>
      <c r="H68" s="432"/>
      <c r="I68" s="270">
        <f>SUM(I3:I67)</f>
        <v>73.811999999999998</v>
      </c>
      <c r="J68" s="388" t="s">
        <v>14</v>
      </c>
      <c r="K68" s="253">
        <f>SUM(K3:K67)</f>
        <v>239918706.53000003</v>
      </c>
      <c r="L68" s="253">
        <f>SUM(L3:L67)</f>
        <v>119194606.50999999</v>
      </c>
      <c r="M68" s="253">
        <f>SUM(M3:M67)</f>
        <v>120724100.02000001</v>
      </c>
      <c r="N68" s="271" t="s">
        <v>14</v>
      </c>
      <c r="O68" s="253">
        <f t="shared" ref="O68:X68" si="22">SUM(O3:O67)</f>
        <v>1001062</v>
      </c>
      <c r="P68" s="253">
        <f t="shared" si="22"/>
        <v>17774678.25</v>
      </c>
      <c r="Q68" s="253">
        <f t="shared" si="22"/>
        <v>65260725.400000006</v>
      </c>
      <c r="R68" s="253">
        <f t="shared" si="22"/>
        <v>20952868.560000002</v>
      </c>
      <c r="S68" s="253">
        <f t="shared" si="22"/>
        <v>6482109.7999999998</v>
      </c>
      <c r="T68" s="253">
        <f t="shared" si="22"/>
        <v>1846500.5</v>
      </c>
      <c r="U68" s="253">
        <f t="shared" si="22"/>
        <v>1846500.5</v>
      </c>
      <c r="V68" s="253">
        <f t="shared" si="22"/>
        <v>2193001</v>
      </c>
      <c r="W68" s="253">
        <f t="shared" si="22"/>
        <v>1837160.5</v>
      </c>
      <c r="X68" s="253">
        <f t="shared" si="22"/>
        <v>0</v>
      </c>
      <c r="Y68" s="382"/>
      <c r="Z68" s="382"/>
      <c r="AA68" s="382"/>
      <c r="AB68" s="382"/>
      <c r="AC68" s="140"/>
      <c r="AD68" s="139"/>
      <c r="AE68" s="139"/>
      <c r="AF68" s="139"/>
      <c r="AG68" s="383"/>
      <c r="AH68" s="167"/>
      <c r="AI68" s="167"/>
      <c r="AJ68" s="167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139"/>
      <c r="CU68" s="139"/>
      <c r="CV68" s="139"/>
      <c r="CW68" s="139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39"/>
      <c r="DI68" s="139"/>
    </row>
    <row r="69" spans="1:113" s="205" customFormat="1" ht="20.100000000000001" customHeight="1">
      <c r="A69" s="427" t="s">
        <v>34</v>
      </c>
      <c r="B69" s="428"/>
      <c r="C69" s="428"/>
      <c r="D69" s="428"/>
      <c r="E69" s="428"/>
      <c r="F69" s="428"/>
      <c r="G69" s="428"/>
      <c r="H69" s="429"/>
      <c r="I69" s="273">
        <f>SUMIF($C$3:$C$67,"K",I3:I67)</f>
        <v>24.611000000000001</v>
      </c>
      <c r="J69" s="389" t="s">
        <v>14</v>
      </c>
      <c r="K69" s="233">
        <f>SUMIF($C$3:$C$67,"K",K3:K67)</f>
        <v>78924030.300000012</v>
      </c>
      <c r="L69" s="233">
        <f>SUMIF($C$3:$C$67,"K",L3:L67)</f>
        <v>42294870.240000002</v>
      </c>
      <c r="M69" s="233">
        <f>SUMIF($C$3:$C$67,"K",M3:M67)</f>
        <v>36629160.060000002</v>
      </c>
      <c r="N69" s="274" t="s">
        <v>14</v>
      </c>
      <c r="O69" s="233">
        <f t="shared" ref="O69:X69" si="23">SUMIF($C$3:$C$67,"K",O3:O67)</f>
        <v>1001062</v>
      </c>
      <c r="P69" s="233">
        <f t="shared" si="23"/>
        <v>17774678.25</v>
      </c>
      <c r="Q69" s="233">
        <f t="shared" si="23"/>
        <v>20261552.630000003</v>
      </c>
      <c r="R69" s="233">
        <f t="shared" si="23"/>
        <v>3257577.3600000003</v>
      </c>
      <c r="S69" s="233">
        <f t="shared" si="23"/>
        <v>0</v>
      </c>
      <c r="T69" s="233">
        <f t="shared" si="23"/>
        <v>0</v>
      </c>
      <c r="U69" s="233">
        <f t="shared" si="23"/>
        <v>0</v>
      </c>
      <c r="V69" s="233">
        <f t="shared" si="23"/>
        <v>0</v>
      </c>
      <c r="W69" s="233">
        <f t="shared" si="23"/>
        <v>0</v>
      </c>
      <c r="X69" s="233">
        <f t="shared" si="23"/>
        <v>0</v>
      </c>
      <c r="Y69" s="382"/>
      <c r="Z69" s="382"/>
      <c r="AA69" s="382"/>
      <c r="AB69" s="382"/>
      <c r="AC69" s="140"/>
      <c r="AD69" s="139"/>
      <c r="AE69" s="139"/>
      <c r="AF69" s="139"/>
      <c r="AG69" s="383"/>
      <c r="AH69" s="139"/>
      <c r="AI69" s="383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  <c r="DA69" s="139"/>
      <c r="DB69" s="139"/>
      <c r="DC69" s="139"/>
      <c r="DD69" s="139"/>
      <c r="DE69" s="139"/>
      <c r="DF69" s="139"/>
      <c r="DG69" s="139"/>
      <c r="DH69" s="139"/>
      <c r="DI69" s="139"/>
    </row>
    <row r="70" spans="1:113" s="204" customFormat="1" ht="20.100000000000001" customHeight="1">
      <c r="A70" s="430" t="s">
        <v>35</v>
      </c>
      <c r="B70" s="431"/>
      <c r="C70" s="431"/>
      <c r="D70" s="431"/>
      <c r="E70" s="431"/>
      <c r="F70" s="431"/>
      <c r="G70" s="431"/>
      <c r="H70" s="432"/>
      <c r="I70" s="270">
        <f>SUMIF($C$3:$C$67,"N",I3:I67)</f>
        <v>25.991999999999997</v>
      </c>
      <c r="J70" s="388" t="s">
        <v>14</v>
      </c>
      <c r="K70" s="253">
        <f>SUMIF($C$3:$C$67,"N",K3:K67)</f>
        <v>66072494.230000004</v>
      </c>
      <c r="L70" s="253">
        <f>SUMIF($C$3:$C$67,"N",L3:L67)</f>
        <v>32564181.120000005</v>
      </c>
      <c r="M70" s="253">
        <f>SUMIF($C$3:$C$67,"N",M3:M67)</f>
        <v>33508313.110000007</v>
      </c>
      <c r="N70" s="271" t="s">
        <v>14</v>
      </c>
      <c r="O70" s="253">
        <f t="shared" ref="O70:X70" si="24">SUMIF($C$3:$C$67,"N",O3:O67)</f>
        <v>0</v>
      </c>
      <c r="P70" s="253">
        <f t="shared" si="24"/>
        <v>0</v>
      </c>
      <c r="Q70" s="253">
        <f t="shared" si="24"/>
        <v>32564181.120000005</v>
      </c>
      <c r="R70" s="253">
        <f t="shared" si="24"/>
        <v>0</v>
      </c>
      <c r="S70" s="253">
        <f t="shared" si="24"/>
        <v>0</v>
      </c>
      <c r="T70" s="253">
        <f t="shared" si="24"/>
        <v>0</v>
      </c>
      <c r="U70" s="253">
        <f t="shared" si="24"/>
        <v>0</v>
      </c>
      <c r="V70" s="253">
        <f t="shared" si="24"/>
        <v>0</v>
      </c>
      <c r="W70" s="253">
        <f t="shared" si="24"/>
        <v>0</v>
      </c>
      <c r="X70" s="253">
        <f t="shared" si="24"/>
        <v>0</v>
      </c>
      <c r="Y70" s="382"/>
      <c r="Z70" s="382"/>
      <c r="AA70" s="382"/>
      <c r="AB70" s="382"/>
      <c r="AC70" s="140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39"/>
      <c r="CT70" s="139"/>
      <c r="CU70" s="139"/>
      <c r="CV70" s="139"/>
      <c r="CW70" s="139"/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39"/>
      <c r="DI70" s="139"/>
    </row>
    <row r="71" spans="1:113" s="205" customFormat="1" ht="20.100000000000001" customHeight="1">
      <c r="A71" s="427" t="s">
        <v>36</v>
      </c>
      <c r="B71" s="428"/>
      <c r="C71" s="428"/>
      <c r="D71" s="428"/>
      <c r="E71" s="428"/>
      <c r="F71" s="428"/>
      <c r="G71" s="428"/>
      <c r="H71" s="429"/>
      <c r="I71" s="273">
        <f>SUMIF($C$3:$C$67,"W",I3:I67)</f>
        <v>23.209</v>
      </c>
      <c r="J71" s="389" t="s">
        <v>14</v>
      </c>
      <c r="K71" s="233">
        <f>SUMIF($C$3:$C$67,"W",K3:K67)</f>
        <v>94922182</v>
      </c>
      <c r="L71" s="233">
        <f>SUMIF($C$3:$C$67,"W",L3:L67)</f>
        <v>44335555.149999999</v>
      </c>
      <c r="M71" s="233">
        <f>SUMIF($C$3:$C$67,"W",M3:M67)</f>
        <v>50586626.850000001</v>
      </c>
      <c r="N71" s="274" t="s">
        <v>14</v>
      </c>
      <c r="O71" s="233">
        <f t="shared" ref="O71:X71" si="25">SUMIF($C$3:$C$67,"W",O3:O67)</f>
        <v>0</v>
      </c>
      <c r="P71" s="233">
        <f t="shared" si="25"/>
        <v>0</v>
      </c>
      <c r="Q71" s="233">
        <f t="shared" si="25"/>
        <v>12434991.65</v>
      </c>
      <c r="R71" s="233">
        <f t="shared" si="25"/>
        <v>17695291.200000003</v>
      </c>
      <c r="S71" s="233">
        <f t="shared" si="25"/>
        <v>6482109.7999999998</v>
      </c>
      <c r="T71" s="233">
        <f t="shared" si="25"/>
        <v>1846500.5</v>
      </c>
      <c r="U71" s="233">
        <f t="shared" si="25"/>
        <v>1846500.5</v>
      </c>
      <c r="V71" s="233">
        <f t="shared" si="25"/>
        <v>2193001</v>
      </c>
      <c r="W71" s="233">
        <f t="shared" si="25"/>
        <v>1837160.5</v>
      </c>
      <c r="X71" s="233">
        <f t="shared" si="25"/>
        <v>0</v>
      </c>
      <c r="Y71" s="382"/>
      <c r="Z71" s="382"/>
      <c r="AA71" s="382"/>
      <c r="AB71" s="382"/>
      <c r="AC71" s="140"/>
      <c r="AD71" s="139"/>
      <c r="AE71" s="139"/>
      <c r="AF71" s="139"/>
      <c r="AG71" s="139"/>
      <c r="AH71" s="139"/>
      <c r="AI71" s="383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39"/>
    </row>
    <row r="72" spans="1:113" s="140" customFormat="1" ht="15">
      <c r="K72" s="377"/>
      <c r="L72" s="377"/>
      <c r="M72" s="377"/>
    </row>
    <row r="73" spans="1:113" s="204" customFormat="1" ht="15">
      <c r="A73" s="108" t="s">
        <v>22</v>
      </c>
      <c r="B73" s="154"/>
      <c r="C73" s="154"/>
      <c r="D73" s="154"/>
      <c r="E73" s="206"/>
      <c r="F73" s="206"/>
      <c r="G73" s="207"/>
      <c r="H73" s="206"/>
      <c r="I73" s="206"/>
      <c r="J73" s="207"/>
      <c r="K73" s="392"/>
      <c r="L73" s="364"/>
      <c r="M73" s="212"/>
      <c r="N73" s="209"/>
      <c r="O73" s="207"/>
      <c r="P73" s="207"/>
      <c r="Q73" s="210"/>
      <c r="R73" s="207"/>
      <c r="S73" s="207"/>
      <c r="T73" s="207"/>
      <c r="U73" s="207"/>
      <c r="V73" s="207"/>
      <c r="W73" s="207"/>
      <c r="X73" s="211"/>
      <c r="Y73" s="140"/>
      <c r="Z73" s="140"/>
      <c r="AA73" s="140"/>
      <c r="AB73" s="140"/>
      <c r="AC73" s="140"/>
      <c r="AD73" s="139"/>
      <c r="AE73" s="139"/>
      <c r="AF73" s="139"/>
      <c r="AG73" s="139"/>
      <c r="AH73" s="139"/>
      <c r="AI73" s="383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/>
      <c r="DA73" s="139"/>
      <c r="DB73" s="139"/>
      <c r="DC73" s="139"/>
      <c r="DD73" s="139"/>
      <c r="DE73" s="139"/>
      <c r="DF73" s="139"/>
      <c r="DG73" s="139"/>
      <c r="DH73" s="139"/>
      <c r="DI73" s="139"/>
    </row>
    <row r="74" spans="1:113" s="204" customFormat="1" ht="15">
      <c r="A74" s="109" t="s">
        <v>23</v>
      </c>
      <c r="B74" s="154"/>
      <c r="C74" s="154"/>
      <c r="D74" s="154"/>
      <c r="E74" s="206"/>
      <c r="F74" s="206"/>
      <c r="G74" s="207"/>
      <c r="H74" s="206"/>
      <c r="I74" s="206"/>
      <c r="J74" s="207"/>
      <c r="K74" s="212"/>
      <c r="L74" s="212"/>
      <c r="M74" s="212"/>
      <c r="N74" s="209"/>
      <c r="O74" s="207"/>
      <c r="P74" s="208"/>
      <c r="Q74" s="212"/>
      <c r="R74" s="208"/>
      <c r="S74" s="207"/>
      <c r="T74" s="207"/>
      <c r="U74" s="207"/>
      <c r="V74" s="207"/>
      <c r="W74" s="207"/>
      <c r="X74" s="211"/>
      <c r="Y74" s="140"/>
      <c r="Z74" s="140"/>
      <c r="AA74" s="140"/>
      <c r="AB74" s="140"/>
      <c r="AC74" s="140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39"/>
      <c r="BC74" s="139"/>
      <c r="BD74" s="139"/>
      <c r="BE74" s="139"/>
      <c r="BF74" s="139"/>
      <c r="BG74" s="139"/>
      <c r="BH74" s="139"/>
      <c r="BI74" s="139"/>
      <c r="BJ74" s="139"/>
      <c r="BK74" s="139"/>
      <c r="BL74" s="139"/>
      <c r="BM74" s="139"/>
      <c r="BN74" s="139"/>
      <c r="BO74" s="139"/>
      <c r="BP74" s="139"/>
      <c r="BQ74" s="139"/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39"/>
      <c r="CT74" s="139"/>
      <c r="CU74" s="139"/>
      <c r="CV74" s="139"/>
      <c r="CW74" s="139"/>
      <c r="CX74" s="139"/>
      <c r="CY74" s="139"/>
      <c r="CZ74" s="139"/>
      <c r="DA74" s="139"/>
      <c r="DB74" s="139"/>
      <c r="DC74" s="139"/>
      <c r="DD74" s="139"/>
      <c r="DE74" s="139"/>
      <c r="DF74" s="139"/>
      <c r="DG74" s="139"/>
      <c r="DH74" s="139"/>
      <c r="DI74" s="139"/>
    </row>
    <row r="75" spans="1:113" s="204" customFormat="1" ht="12.75">
      <c r="A75" s="108" t="s">
        <v>39</v>
      </c>
      <c r="B75" s="154"/>
      <c r="C75" s="154"/>
      <c r="D75" s="154"/>
      <c r="E75" s="206"/>
      <c r="F75" s="206"/>
      <c r="G75" s="207"/>
      <c r="H75" s="206"/>
      <c r="I75" s="206"/>
      <c r="J75" s="207"/>
      <c r="K75" s="210"/>
      <c r="L75" s="212"/>
      <c r="M75" s="210"/>
      <c r="N75" s="213"/>
      <c r="O75" s="208"/>
      <c r="P75" s="207"/>
      <c r="Q75" s="210"/>
      <c r="R75" s="207"/>
      <c r="S75" s="207"/>
      <c r="T75" s="207"/>
      <c r="U75" s="207"/>
      <c r="V75" s="207"/>
      <c r="W75" s="207"/>
      <c r="X75" s="211"/>
      <c r="Y75" s="154"/>
      <c r="Z75" s="154"/>
      <c r="AA75" s="154"/>
      <c r="AB75" s="206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139"/>
      <c r="DC75" s="139"/>
      <c r="DD75" s="139"/>
      <c r="DE75" s="139"/>
      <c r="DF75" s="139"/>
      <c r="DG75" s="139"/>
      <c r="DH75" s="139"/>
      <c r="DI75" s="139"/>
    </row>
    <row r="76" spans="1:113" ht="12.6" customHeight="1">
      <c r="A76" s="153" t="s">
        <v>721</v>
      </c>
      <c r="X76" s="159"/>
    </row>
    <row r="77" spans="1:113">
      <c r="A77" s="160"/>
      <c r="X77" s="159"/>
    </row>
    <row r="78" spans="1:113" s="140" customFormat="1" ht="15">
      <c r="K78" s="377"/>
      <c r="L78" s="384"/>
      <c r="M78" s="393"/>
      <c r="Q78" s="167"/>
    </row>
    <row r="79" spans="1:113" s="140" customFormat="1" ht="15">
      <c r="K79" s="384"/>
      <c r="L79" s="377"/>
      <c r="M79" s="377"/>
      <c r="R79" s="167"/>
    </row>
    <row r="80" spans="1:113" s="140" customFormat="1" ht="15">
      <c r="K80" s="377"/>
      <c r="L80" s="377"/>
      <c r="M80" s="377"/>
      <c r="O80" s="167"/>
    </row>
    <row r="81" spans="10:13" s="140" customFormat="1" ht="15">
      <c r="K81" s="377"/>
      <c r="L81" s="377"/>
      <c r="M81" s="377"/>
    </row>
    <row r="82" spans="10:13" s="140" customFormat="1" ht="15">
      <c r="J82" s="385"/>
      <c r="K82" s="377"/>
      <c r="L82" s="377"/>
      <c r="M82" s="377"/>
    </row>
    <row r="83" spans="10:13" s="140" customFormat="1" ht="15">
      <c r="K83" s="377"/>
      <c r="L83" s="377"/>
      <c r="M83" s="377"/>
    </row>
    <row r="84" spans="10:13" s="140" customFormat="1" ht="15">
      <c r="K84" s="377"/>
      <c r="L84" s="377"/>
      <c r="M84" s="377"/>
    </row>
    <row r="85" spans="10:13" s="140" customFormat="1" ht="15">
      <c r="K85" s="377"/>
      <c r="L85" s="377"/>
      <c r="M85" s="377"/>
    </row>
    <row r="86" spans="10:13" s="140" customFormat="1" ht="15">
      <c r="K86" s="377"/>
      <c r="L86" s="377"/>
      <c r="M86" s="377"/>
    </row>
    <row r="87" spans="10:13" s="140" customFormat="1" ht="15">
      <c r="K87" s="377"/>
      <c r="L87" s="377"/>
      <c r="M87" s="377"/>
    </row>
    <row r="88" spans="10:13" s="140" customFormat="1" ht="15">
      <c r="K88" s="377"/>
      <c r="L88" s="377"/>
      <c r="M88" s="377"/>
    </row>
    <row r="89" spans="10:13" s="140" customFormat="1" ht="15">
      <c r="K89" s="377"/>
      <c r="L89" s="377"/>
      <c r="M89" s="377"/>
    </row>
    <row r="90" spans="10:13" s="140" customFormat="1" ht="15">
      <c r="K90" s="377"/>
      <c r="L90" s="377"/>
      <c r="M90" s="377"/>
    </row>
    <row r="91" spans="10:13" s="140" customFormat="1" ht="15">
      <c r="K91" s="377"/>
      <c r="L91" s="377"/>
      <c r="M91" s="377"/>
    </row>
    <row r="92" spans="10:13" s="140" customFormat="1" ht="15">
      <c r="K92" s="377"/>
      <c r="L92" s="377"/>
      <c r="M92" s="377"/>
    </row>
    <row r="93" spans="10:13" s="140" customFormat="1" ht="15">
      <c r="K93" s="377"/>
      <c r="L93" s="377"/>
      <c r="M93" s="377"/>
    </row>
    <row r="94" spans="10:13" s="140" customFormat="1" ht="15">
      <c r="K94" s="377"/>
      <c r="L94" s="377"/>
      <c r="M94" s="377"/>
    </row>
    <row r="95" spans="10:13" s="140" customFormat="1" ht="15">
      <c r="K95" s="377"/>
      <c r="L95" s="377"/>
      <c r="M95" s="377"/>
    </row>
    <row r="96" spans="10:13" s="140" customFormat="1" ht="15">
      <c r="K96" s="377"/>
      <c r="L96" s="377"/>
      <c r="M96" s="377"/>
    </row>
    <row r="97" spans="11:13" s="140" customFormat="1" ht="15">
      <c r="K97" s="377"/>
      <c r="L97" s="377"/>
      <c r="M97" s="377"/>
    </row>
    <row r="98" spans="11:13" s="140" customFormat="1" ht="15">
      <c r="K98" s="377"/>
      <c r="L98" s="377"/>
      <c r="M98" s="377"/>
    </row>
    <row r="99" spans="11:13" s="140" customFormat="1" ht="15">
      <c r="K99" s="377"/>
      <c r="L99" s="377"/>
      <c r="M99" s="377"/>
    </row>
    <row r="100" spans="11:13" s="140" customFormat="1" ht="15">
      <c r="K100" s="377"/>
      <c r="L100" s="377"/>
      <c r="M100" s="377"/>
    </row>
    <row r="101" spans="11:13" s="140" customFormat="1" ht="15">
      <c r="K101" s="377"/>
      <c r="L101" s="377"/>
      <c r="M101" s="377"/>
    </row>
    <row r="102" spans="11:13" s="140" customFormat="1" ht="15">
      <c r="K102" s="377"/>
      <c r="L102" s="377"/>
      <c r="M102" s="377"/>
    </row>
    <row r="103" spans="11:13" s="140" customFormat="1" ht="15">
      <c r="K103" s="377"/>
      <c r="L103" s="377"/>
      <c r="M103" s="377"/>
    </row>
    <row r="104" spans="11:13" s="140" customFormat="1" ht="15">
      <c r="K104" s="377"/>
      <c r="L104" s="377"/>
      <c r="M104" s="377"/>
    </row>
    <row r="105" spans="11:13" s="140" customFormat="1" ht="15">
      <c r="K105" s="377"/>
      <c r="L105" s="377"/>
      <c r="M105" s="377"/>
    </row>
    <row r="106" spans="11:13" s="140" customFormat="1" ht="15">
      <c r="K106" s="377"/>
      <c r="L106" s="377"/>
      <c r="M106" s="377"/>
    </row>
    <row r="107" spans="11:13" s="140" customFormat="1" ht="15">
      <c r="K107" s="377"/>
      <c r="L107" s="377"/>
      <c r="M107" s="377"/>
    </row>
    <row r="108" spans="11:13" s="140" customFormat="1" ht="15">
      <c r="K108" s="377"/>
      <c r="L108" s="377"/>
      <c r="M108" s="377"/>
    </row>
    <row r="109" spans="11:13" s="140" customFormat="1" ht="15">
      <c r="K109" s="377"/>
      <c r="L109" s="377"/>
      <c r="M109" s="377"/>
    </row>
    <row r="110" spans="11:13" s="140" customFormat="1" ht="15">
      <c r="K110" s="377"/>
      <c r="L110" s="377"/>
      <c r="M110" s="377"/>
    </row>
    <row r="111" spans="11:13" s="140" customFormat="1" ht="15">
      <c r="K111" s="377"/>
      <c r="L111" s="377"/>
      <c r="M111" s="377"/>
    </row>
    <row r="112" spans="11:13" s="140" customFormat="1" ht="15">
      <c r="K112" s="377"/>
      <c r="L112" s="377"/>
      <c r="M112" s="377"/>
    </row>
    <row r="113" spans="11:13" s="140" customFormat="1" ht="15">
      <c r="K113" s="377"/>
      <c r="L113" s="377"/>
      <c r="M113" s="377"/>
    </row>
    <row r="114" spans="11:13" s="140" customFormat="1" ht="15">
      <c r="K114" s="377"/>
      <c r="L114" s="377"/>
      <c r="M114" s="377"/>
    </row>
    <row r="115" spans="11:13" s="140" customFormat="1" ht="15">
      <c r="K115" s="377"/>
      <c r="L115" s="377"/>
      <c r="M115" s="377"/>
    </row>
    <row r="116" spans="11:13" s="140" customFormat="1" ht="15">
      <c r="K116" s="377"/>
      <c r="L116" s="377"/>
      <c r="M116" s="377"/>
    </row>
    <row r="117" spans="11:13" s="140" customFormat="1" ht="15">
      <c r="K117" s="377"/>
      <c r="L117" s="377"/>
      <c r="M117" s="377"/>
    </row>
    <row r="118" spans="11:13" s="140" customFormat="1" ht="15">
      <c r="K118" s="377"/>
      <c r="L118" s="377"/>
      <c r="M118" s="377"/>
    </row>
    <row r="119" spans="11:13" s="140" customFormat="1" ht="15">
      <c r="K119" s="377"/>
      <c r="L119" s="377"/>
      <c r="M119" s="377"/>
    </row>
    <row r="120" spans="11:13" s="140" customFormat="1" ht="15">
      <c r="K120" s="377"/>
      <c r="L120" s="377"/>
      <c r="M120" s="377"/>
    </row>
    <row r="121" spans="11:13" s="140" customFormat="1" ht="15">
      <c r="K121" s="377"/>
      <c r="L121" s="377"/>
      <c r="M121" s="377"/>
    </row>
    <row r="122" spans="11:13" s="140" customFormat="1" ht="15">
      <c r="K122" s="377"/>
      <c r="L122" s="377"/>
      <c r="M122" s="377"/>
    </row>
    <row r="123" spans="11:13" s="140" customFormat="1" ht="15">
      <c r="K123" s="377"/>
      <c r="L123" s="377"/>
      <c r="M123" s="377"/>
    </row>
    <row r="124" spans="11:13" s="140" customFormat="1" ht="15">
      <c r="K124" s="377"/>
      <c r="L124" s="377"/>
      <c r="M124" s="377"/>
    </row>
    <row r="125" spans="11:13" s="140" customFormat="1" ht="15">
      <c r="K125" s="377"/>
      <c r="L125" s="377"/>
      <c r="M125" s="377"/>
    </row>
    <row r="126" spans="11:13" s="140" customFormat="1" ht="15">
      <c r="K126" s="377"/>
      <c r="L126" s="377"/>
      <c r="M126" s="377"/>
    </row>
    <row r="127" spans="11:13" s="140" customFormat="1" ht="15">
      <c r="K127" s="377"/>
      <c r="L127" s="377"/>
      <c r="M127" s="377"/>
    </row>
    <row r="128" spans="11:13" s="140" customFormat="1" ht="15">
      <c r="K128" s="377"/>
      <c r="L128" s="377"/>
      <c r="M128" s="377"/>
    </row>
    <row r="129" spans="11:13" s="140" customFormat="1" ht="15">
      <c r="K129" s="377"/>
      <c r="L129" s="377"/>
      <c r="M129" s="377"/>
    </row>
    <row r="130" spans="11:13" s="140" customFormat="1" ht="15">
      <c r="K130" s="377"/>
      <c r="L130" s="377"/>
      <c r="M130" s="377"/>
    </row>
    <row r="131" spans="11:13" s="140" customFormat="1" ht="15">
      <c r="K131" s="377"/>
      <c r="L131" s="377"/>
      <c r="M131" s="377"/>
    </row>
    <row r="132" spans="11:13" s="140" customFormat="1" ht="15">
      <c r="K132" s="377"/>
      <c r="L132" s="377"/>
      <c r="M132" s="377"/>
    </row>
    <row r="133" spans="11:13" s="140" customFormat="1" ht="15">
      <c r="K133" s="377"/>
      <c r="L133" s="377"/>
      <c r="M133" s="377"/>
    </row>
    <row r="134" spans="11:13" s="140" customFormat="1" ht="15">
      <c r="K134" s="377"/>
      <c r="L134" s="377"/>
      <c r="M134" s="377"/>
    </row>
    <row r="135" spans="11:13" s="140" customFormat="1" ht="15">
      <c r="K135" s="377"/>
      <c r="L135" s="377"/>
      <c r="M135" s="377"/>
    </row>
    <row r="136" spans="11:13" s="140" customFormat="1" ht="15">
      <c r="K136" s="377"/>
      <c r="L136" s="377"/>
      <c r="M136" s="377"/>
    </row>
    <row r="137" spans="11:13" s="140" customFormat="1" ht="15">
      <c r="K137" s="377"/>
      <c r="L137" s="377"/>
      <c r="M137" s="377"/>
    </row>
    <row r="138" spans="11:13" s="140" customFormat="1" ht="15">
      <c r="K138" s="377"/>
      <c r="L138" s="377"/>
      <c r="M138" s="377"/>
    </row>
    <row r="139" spans="11:13" s="140" customFormat="1" ht="15">
      <c r="K139" s="377"/>
      <c r="L139" s="377"/>
      <c r="M139" s="377"/>
    </row>
    <row r="140" spans="11:13" s="140" customFormat="1" ht="15">
      <c r="K140" s="377"/>
      <c r="L140" s="377"/>
      <c r="M140" s="377"/>
    </row>
    <row r="141" spans="11:13" s="140" customFormat="1" ht="15">
      <c r="K141" s="377"/>
      <c r="L141" s="377"/>
      <c r="M141" s="377"/>
    </row>
    <row r="142" spans="11:13" s="140" customFormat="1" ht="15">
      <c r="K142" s="377"/>
      <c r="L142" s="377"/>
      <c r="M142" s="377"/>
    </row>
    <row r="143" spans="11:13" s="140" customFormat="1" ht="15">
      <c r="K143" s="377"/>
      <c r="L143" s="377"/>
      <c r="M143" s="377"/>
    </row>
    <row r="144" spans="11:13" s="140" customFormat="1" ht="15">
      <c r="K144" s="377"/>
      <c r="L144" s="377"/>
      <c r="M144" s="377"/>
    </row>
    <row r="145" spans="11:13" s="140" customFormat="1" ht="15">
      <c r="K145" s="377"/>
      <c r="L145" s="377"/>
      <c r="M145" s="377"/>
    </row>
    <row r="146" spans="11:13" s="140" customFormat="1" ht="15">
      <c r="K146" s="377"/>
      <c r="L146" s="377"/>
      <c r="M146" s="377"/>
    </row>
    <row r="147" spans="11:13" s="140" customFormat="1" ht="15">
      <c r="K147" s="377"/>
      <c r="L147" s="377"/>
      <c r="M147" s="377"/>
    </row>
    <row r="148" spans="11:13" s="140" customFormat="1" ht="15">
      <c r="K148" s="377"/>
      <c r="L148" s="377"/>
      <c r="M148" s="377"/>
    </row>
    <row r="149" spans="11:13" s="140" customFormat="1" ht="15">
      <c r="K149" s="377"/>
      <c r="L149" s="377"/>
      <c r="M149" s="377"/>
    </row>
    <row r="150" spans="11:13" s="140" customFormat="1" ht="15">
      <c r="K150" s="377"/>
      <c r="L150" s="377"/>
      <c r="M150" s="377"/>
    </row>
    <row r="151" spans="11:13" s="140" customFormat="1" ht="15">
      <c r="K151" s="377"/>
      <c r="L151" s="377"/>
      <c r="M151" s="377"/>
    </row>
    <row r="152" spans="11:13" s="140" customFormat="1" ht="15">
      <c r="K152" s="377"/>
      <c r="L152" s="377"/>
      <c r="M152" s="377"/>
    </row>
    <row r="153" spans="11:13" s="140" customFormat="1" ht="15">
      <c r="K153" s="377"/>
      <c r="L153" s="377"/>
      <c r="M153" s="377"/>
    </row>
    <row r="154" spans="11:13" s="140" customFormat="1" ht="15">
      <c r="K154" s="377"/>
      <c r="L154" s="377"/>
      <c r="M154" s="377"/>
    </row>
    <row r="155" spans="11:13" s="140" customFormat="1" ht="15">
      <c r="K155" s="377"/>
      <c r="L155" s="377"/>
      <c r="M155" s="377"/>
    </row>
    <row r="156" spans="11:13" s="140" customFormat="1" ht="15">
      <c r="K156" s="377"/>
      <c r="L156" s="377"/>
      <c r="M156" s="377"/>
    </row>
    <row r="157" spans="11:13" s="140" customFormat="1" ht="15">
      <c r="K157" s="377"/>
      <c r="L157" s="377"/>
      <c r="M157" s="377"/>
    </row>
    <row r="158" spans="11:13" s="140" customFormat="1" ht="15">
      <c r="K158" s="377"/>
      <c r="L158" s="377"/>
      <c r="M158" s="377"/>
    </row>
    <row r="159" spans="11:13" s="140" customFormat="1" ht="15">
      <c r="K159" s="377"/>
      <c r="L159" s="377"/>
      <c r="M159" s="377"/>
    </row>
    <row r="160" spans="11:13" s="140" customFormat="1" ht="15">
      <c r="K160" s="377"/>
      <c r="L160" s="377"/>
      <c r="M160" s="377"/>
    </row>
    <row r="161" spans="11:13" s="140" customFormat="1" ht="15">
      <c r="K161" s="377"/>
      <c r="L161" s="377"/>
      <c r="M161" s="377"/>
    </row>
    <row r="162" spans="11:13" s="140" customFormat="1" ht="15">
      <c r="K162" s="377"/>
      <c r="L162" s="377"/>
      <c r="M162" s="377"/>
    </row>
    <row r="163" spans="11:13" s="140" customFormat="1" ht="15">
      <c r="K163" s="377"/>
      <c r="L163" s="377"/>
      <c r="M163" s="377"/>
    </row>
    <row r="164" spans="11:13" s="140" customFormat="1" ht="15">
      <c r="K164" s="377"/>
      <c r="L164" s="377"/>
      <c r="M164" s="377"/>
    </row>
    <row r="165" spans="11:13" s="140" customFormat="1" ht="15">
      <c r="K165" s="377"/>
      <c r="L165" s="377"/>
      <c r="M165" s="377"/>
    </row>
    <row r="166" spans="11:13" s="140" customFormat="1" ht="15">
      <c r="K166" s="377"/>
      <c r="L166" s="377"/>
      <c r="M166" s="377"/>
    </row>
    <row r="167" spans="11:13" s="140" customFormat="1" ht="15">
      <c r="K167" s="377"/>
      <c r="L167" s="377"/>
      <c r="M167" s="377"/>
    </row>
    <row r="168" spans="11:13" s="140" customFormat="1" ht="15">
      <c r="K168" s="377"/>
      <c r="L168" s="377"/>
      <c r="M168" s="377"/>
    </row>
    <row r="169" spans="11:13" s="140" customFormat="1" ht="15">
      <c r="K169" s="377"/>
      <c r="L169" s="377"/>
      <c r="M169" s="377"/>
    </row>
    <row r="170" spans="11:13" s="140" customFormat="1" ht="15">
      <c r="K170" s="377"/>
      <c r="L170" s="377"/>
      <c r="M170" s="377"/>
    </row>
    <row r="171" spans="11:13" s="140" customFormat="1" ht="15">
      <c r="K171" s="377"/>
      <c r="L171" s="377"/>
      <c r="M171" s="377"/>
    </row>
    <row r="172" spans="11:13" s="140" customFormat="1" ht="15">
      <c r="K172" s="377"/>
      <c r="L172" s="377"/>
      <c r="M172" s="377"/>
    </row>
    <row r="173" spans="11:13" s="140" customFormat="1" ht="15">
      <c r="K173" s="377"/>
      <c r="L173" s="377"/>
      <c r="M173" s="377"/>
    </row>
    <row r="174" spans="11:13" s="140" customFormat="1" ht="15">
      <c r="K174" s="377"/>
      <c r="L174" s="377"/>
      <c r="M174" s="377"/>
    </row>
    <row r="175" spans="11:13" s="140" customFormat="1" ht="15">
      <c r="K175" s="377"/>
      <c r="L175" s="377"/>
      <c r="M175" s="377"/>
    </row>
    <row r="176" spans="11:13" s="140" customFormat="1" ht="15">
      <c r="K176" s="377"/>
      <c r="L176" s="377"/>
      <c r="M176" s="377"/>
    </row>
    <row r="177" spans="11:13" s="140" customFormat="1" ht="15">
      <c r="K177" s="377"/>
      <c r="L177" s="377"/>
      <c r="M177" s="377"/>
    </row>
    <row r="178" spans="11:13" s="140" customFormat="1" ht="15">
      <c r="K178" s="377"/>
      <c r="L178" s="377"/>
      <c r="M178" s="377"/>
    </row>
    <row r="179" spans="11:13" s="140" customFormat="1" ht="15">
      <c r="K179" s="377"/>
      <c r="L179" s="377"/>
      <c r="M179" s="377"/>
    </row>
    <row r="180" spans="11:13" s="140" customFormat="1" ht="15">
      <c r="K180" s="377"/>
      <c r="L180" s="377"/>
      <c r="M180" s="377"/>
    </row>
    <row r="181" spans="11:13" s="140" customFormat="1" ht="15">
      <c r="K181" s="377"/>
      <c r="L181" s="377"/>
      <c r="M181" s="377"/>
    </row>
    <row r="182" spans="11:13" s="140" customFormat="1" ht="15">
      <c r="K182" s="377"/>
      <c r="L182" s="377"/>
      <c r="M182" s="377"/>
    </row>
    <row r="183" spans="11:13" s="140" customFormat="1" ht="15">
      <c r="K183" s="377"/>
      <c r="L183" s="377"/>
      <c r="M183" s="377"/>
    </row>
    <row r="184" spans="11:13" s="140" customFormat="1" ht="15">
      <c r="K184" s="377"/>
      <c r="L184" s="377"/>
      <c r="M184" s="377"/>
    </row>
    <row r="185" spans="11:13" s="140" customFormat="1" ht="15">
      <c r="K185" s="377"/>
      <c r="L185" s="377"/>
      <c r="M185" s="377"/>
    </row>
    <row r="186" spans="11:13" s="140" customFormat="1" ht="15">
      <c r="K186" s="377"/>
      <c r="L186" s="377"/>
      <c r="M186" s="377"/>
    </row>
    <row r="187" spans="11:13" s="140" customFormat="1" ht="15">
      <c r="K187" s="377"/>
      <c r="L187" s="377"/>
      <c r="M187" s="377"/>
    </row>
    <row r="188" spans="11:13" s="140" customFormat="1" ht="15">
      <c r="K188" s="377"/>
      <c r="L188" s="377"/>
      <c r="M188" s="377"/>
    </row>
    <row r="189" spans="11:13" s="140" customFormat="1" ht="15">
      <c r="K189" s="377"/>
      <c r="L189" s="377"/>
      <c r="M189" s="377"/>
    </row>
    <row r="190" spans="11:13" s="140" customFormat="1" ht="15">
      <c r="K190" s="377"/>
      <c r="L190" s="377"/>
      <c r="M190" s="377"/>
    </row>
    <row r="191" spans="11:13" s="140" customFormat="1" ht="15">
      <c r="K191" s="377"/>
      <c r="L191" s="377"/>
      <c r="M191" s="377"/>
    </row>
    <row r="192" spans="11:13" s="140" customFormat="1" ht="15">
      <c r="K192" s="377"/>
      <c r="L192" s="377"/>
      <c r="M192" s="377"/>
    </row>
    <row r="193" spans="11:13" s="140" customFormat="1" ht="15">
      <c r="K193" s="377"/>
      <c r="L193" s="377"/>
      <c r="M193" s="377"/>
    </row>
    <row r="194" spans="11:13" s="140" customFormat="1" ht="15">
      <c r="K194" s="377"/>
      <c r="L194" s="377"/>
      <c r="M194" s="377"/>
    </row>
    <row r="195" spans="11:13" s="140" customFormat="1" ht="15">
      <c r="K195" s="377"/>
      <c r="L195" s="377"/>
      <c r="M195" s="377"/>
    </row>
    <row r="196" spans="11:13" s="140" customFormat="1" ht="15">
      <c r="K196" s="377"/>
      <c r="L196" s="377"/>
      <c r="M196" s="377"/>
    </row>
    <row r="197" spans="11:13" s="140" customFormat="1" ht="15">
      <c r="K197" s="377"/>
      <c r="L197" s="377"/>
      <c r="M197" s="377"/>
    </row>
    <row r="198" spans="11:13" s="140" customFormat="1" ht="15">
      <c r="K198" s="377"/>
      <c r="L198" s="377"/>
      <c r="M198" s="377"/>
    </row>
    <row r="199" spans="11:13" s="140" customFormat="1" ht="15">
      <c r="K199" s="377"/>
      <c r="L199" s="377"/>
      <c r="M199" s="377"/>
    </row>
    <row r="200" spans="11:13" s="140" customFormat="1" ht="15">
      <c r="K200" s="377"/>
      <c r="L200" s="377"/>
      <c r="M200" s="377"/>
    </row>
    <row r="201" spans="11:13" s="140" customFormat="1" ht="15">
      <c r="K201" s="377"/>
      <c r="L201" s="377"/>
      <c r="M201" s="377"/>
    </row>
    <row r="202" spans="11:13" s="140" customFormat="1" ht="15">
      <c r="K202" s="377"/>
      <c r="L202" s="377"/>
      <c r="M202" s="377"/>
    </row>
    <row r="203" spans="11:13" s="140" customFormat="1" ht="15">
      <c r="K203" s="377"/>
      <c r="L203" s="377"/>
      <c r="M203" s="377"/>
    </row>
    <row r="204" spans="11:13" s="140" customFormat="1" ht="15">
      <c r="K204" s="377"/>
      <c r="L204" s="377"/>
      <c r="M204" s="377"/>
    </row>
    <row r="205" spans="11:13" s="140" customFormat="1" ht="15">
      <c r="K205" s="377"/>
      <c r="L205" s="377"/>
      <c r="M205" s="377"/>
    </row>
    <row r="206" spans="11:13" s="140" customFormat="1" ht="15">
      <c r="K206" s="377"/>
      <c r="L206" s="377"/>
      <c r="M206" s="377"/>
    </row>
    <row r="207" spans="11:13" s="140" customFormat="1" ht="15">
      <c r="K207" s="377"/>
      <c r="L207" s="377"/>
      <c r="M207" s="377"/>
    </row>
    <row r="208" spans="11:13" s="140" customFormat="1" ht="15">
      <c r="K208" s="377"/>
      <c r="L208" s="377"/>
      <c r="M208" s="377"/>
    </row>
    <row r="209" spans="11:13" s="140" customFormat="1" ht="15">
      <c r="K209" s="377"/>
      <c r="L209" s="377"/>
      <c r="M209" s="377"/>
    </row>
    <row r="210" spans="11:13" s="140" customFormat="1" ht="15">
      <c r="K210" s="377"/>
      <c r="L210" s="377"/>
      <c r="M210" s="377"/>
    </row>
    <row r="211" spans="11:13" s="140" customFormat="1" ht="15">
      <c r="K211" s="377"/>
      <c r="L211" s="377"/>
      <c r="M211" s="377"/>
    </row>
    <row r="212" spans="11:13" s="140" customFormat="1" ht="15">
      <c r="K212" s="377"/>
      <c r="L212" s="377"/>
      <c r="M212" s="377"/>
    </row>
    <row r="213" spans="11:13" s="140" customFormat="1" ht="15">
      <c r="K213" s="377"/>
      <c r="L213" s="377"/>
      <c r="M213" s="377"/>
    </row>
    <row r="214" spans="11:13" s="140" customFormat="1" ht="15">
      <c r="K214" s="377"/>
      <c r="L214" s="377"/>
      <c r="M214" s="377"/>
    </row>
    <row r="215" spans="11:13" s="140" customFormat="1" ht="15">
      <c r="K215" s="377"/>
      <c r="L215" s="377"/>
      <c r="M215" s="377"/>
    </row>
    <row r="216" spans="11:13" s="140" customFormat="1" ht="15">
      <c r="K216" s="377"/>
      <c r="L216" s="377"/>
      <c r="M216" s="377"/>
    </row>
    <row r="217" spans="11:13" s="140" customFormat="1" ht="15">
      <c r="K217" s="377"/>
      <c r="L217" s="377"/>
      <c r="M217" s="377"/>
    </row>
    <row r="218" spans="11:13" s="140" customFormat="1" ht="15">
      <c r="K218" s="377"/>
      <c r="L218" s="377"/>
      <c r="M218" s="377"/>
    </row>
    <row r="219" spans="11:13" s="140" customFormat="1" ht="15">
      <c r="K219" s="377"/>
      <c r="L219" s="377"/>
      <c r="M219" s="377"/>
    </row>
    <row r="220" spans="11:13" s="140" customFormat="1" ht="15">
      <c r="K220" s="377"/>
      <c r="L220" s="377"/>
      <c r="M220" s="377"/>
    </row>
    <row r="221" spans="11:13" s="140" customFormat="1" ht="15">
      <c r="K221" s="377"/>
      <c r="L221" s="377"/>
      <c r="M221" s="377"/>
    </row>
    <row r="222" spans="11:13" s="140" customFormat="1" ht="15">
      <c r="K222" s="377"/>
      <c r="L222" s="377"/>
      <c r="M222" s="377"/>
    </row>
    <row r="223" spans="11:13" s="140" customFormat="1" ht="15">
      <c r="K223" s="377"/>
      <c r="L223" s="377"/>
      <c r="M223" s="377"/>
    </row>
    <row r="224" spans="11:13" s="140" customFormat="1" ht="15">
      <c r="K224" s="377"/>
      <c r="L224" s="377"/>
      <c r="M224" s="377"/>
    </row>
    <row r="225" spans="11:13" s="140" customFormat="1" ht="15">
      <c r="K225" s="377"/>
      <c r="L225" s="377"/>
      <c r="M225" s="377"/>
    </row>
    <row r="226" spans="11:13" s="140" customFormat="1" ht="15">
      <c r="K226" s="377"/>
      <c r="L226" s="377"/>
      <c r="M226" s="377"/>
    </row>
    <row r="227" spans="11:13" s="140" customFormat="1" ht="15">
      <c r="K227" s="377"/>
      <c r="L227" s="377"/>
      <c r="M227" s="377"/>
    </row>
    <row r="228" spans="11:13" s="140" customFormat="1" ht="15">
      <c r="K228" s="377"/>
      <c r="L228" s="377"/>
      <c r="M228" s="377"/>
    </row>
    <row r="229" spans="11:13" s="140" customFormat="1" ht="15">
      <c r="K229" s="377"/>
      <c r="L229" s="377"/>
      <c r="M229" s="377"/>
    </row>
    <row r="230" spans="11:13" s="140" customFormat="1" ht="15">
      <c r="K230" s="377"/>
      <c r="L230" s="377"/>
      <c r="M230" s="377"/>
    </row>
    <row r="231" spans="11:13" s="140" customFormat="1" ht="15">
      <c r="K231" s="377"/>
      <c r="L231" s="377"/>
      <c r="M231" s="377"/>
    </row>
    <row r="232" spans="11:13" s="140" customFormat="1" ht="15">
      <c r="K232" s="377"/>
      <c r="L232" s="377"/>
      <c r="M232" s="377"/>
    </row>
    <row r="233" spans="11:13" s="140" customFormat="1" ht="15">
      <c r="K233" s="377"/>
      <c r="L233" s="377"/>
      <c r="M233" s="377"/>
    </row>
    <row r="234" spans="11:13" s="140" customFormat="1" ht="15">
      <c r="K234" s="377"/>
      <c r="L234" s="377"/>
      <c r="M234" s="377"/>
    </row>
    <row r="235" spans="11:13" s="140" customFormat="1" ht="15">
      <c r="K235" s="377"/>
      <c r="L235" s="377"/>
      <c r="M235" s="377"/>
    </row>
    <row r="236" spans="11:13" s="140" customFormat="1" ht="15">
      <c r="K236" s="377"/>
      <c r="L236" s="377"/>
      <c r="M236" s="377"/>
    </row>
    <row r="237" spans="11:13" s="140" customFormat="1" ht="15">
      <c r="K237" s="377"/>
      <c r="L237" s="377"/>
      <c r="M237" s="377"/>
    </row>
    <row r="238" spans="11:13" s="140" customFormat="1" ht="15">
      <c r="K238" s="377"/>
      <c r="L238" s="377"/>
      <c r="M238" s="377"/>
    </row>
    <row r="239" spans="11:13" s="140" customFormat="1" ht="15">
      <c r="K239" s="377"/>
      <c r="L239" s="377"/>
      <c r="M239" s="377"/>
    </row>
    <row r="240" spans="11:13" s="140" customFormat="1" ht="15">
      <c r="K240" s="377"/>
      <c r="L240" s="377"/>
      <c r="M240" s="377"/>
    </row>
    <row r="241" spans="11:13" s="140" customFormat="1" ht="15">
      <c r="K241" s="377"/>
      <c r="L241" s="377"/>
      <c r="M241" s="377"/>
    </row>
    <row r="242" spans="11:13" s="140" customFormat="1" ht="15">
      <c r="K242" s="377"/>
      <c r="L242" s="377"/>
      <c r="M242" s="377"/>
    </row>
    <row r="243" spans="11:13" s="140" customFormat="1" ht="15">
      <c r="K243" s="377"/>
      <c r="L243" s="377"/>
      <c r="M243" s="377"/>
    </row>
    <row r="244" spans="11:13" s="140" customFormat="1" ht="15">
      <c r="K244" s="377"/>
      <c r="L244" s="377"/>
      <c r="M244" s="377"/>
    </row>
    <row r="245" spans="11:13" s="140" customFormat="1" ht="15">
      <c r="K245" s="377"/>
      <c r="L245" s="377"/>
      <c r="M245" s="377"/>
    </row>
    <row r="246" spans="11:13" s="140" customFormat="1" ht="15">
      <c r="K246" s="377"/>
      <c r="L246" s="377"/>
      <c r="M246" s="377"/>
    </row>
    <row r="247" spans="11:13" s="140" customFormat="1" ht="15">
      <c r="K247" s="377"/>
      <c r="L247" s="377"/>
      <c r="M247" s="377"/>
    </row>
    <row r="248" spans="11:13" s="140" customFormat="1" ht="15">
      <c r="K248" s="377"/>
      <c r="L248" s="377"/>
      <c r="M248" s="377"/>
    </row>
    <row r="249" spans="11:13" s="140" customFormat="1" ht="15">
      <c r="K249" s="377"/>
      <c r="L249" s="377"/>
      <c r="M249" s="377"/>
    </row>
    <row r="250" spans="11:13" s="140" customFormat="1" ht="15">
      <c r="K250" s="377"/>
      <c r="L250" s="377"/>
      <c r="M250" s="377"/>
    </row>
    <row r="251" spans="11:13" s="140" customFormat="1" ht="15">
      <c r="K251" s="377"/>
      <c r="L251" s="377"/>
      <c r="M251" s="377"/>
    </row>
    <row r="252" spans="11:13" s="140" customFormat="1" ht="15">
      <c r="K252" s="377"/>
      <c r="L252" s="377"/>
      <c r="M252" s="377"/>
    </row>
    <row r="253" spans="11:13" s="140" customFormat="1" ht="15">
      <c r="K253" s="377"/>
      <c r="L253" s="377"/>
      <c r="M253" s="377"/>
    </row>
    <row r="254" spans="11:13" s="140" customFormat="1" ht="15">
      <c r="K254" s="377"/>
      <c r="L254" s="377"/>
      <c r="M254" s="377"/>
    </row>
    <row r="255" spans="11:13" s="140" customFormat="1" ht="15">
      <c r="K255" s="377"/>
      <c r="L255" s="377"/>
      <c r="M255" s="377"/>
    </row>
    <row r="256" spans="11:13" s="140" customFormat="1" ht="15">
      <c r="K256" s="377"/>
      <c r="L256" s="377"/>
      <c r="M256" s="377"/>
    </row>
    <row r="257" spans="11:13" s="140" customFormat="1" ht="15">
      <c r="K257" s="377"/>
      <c r="L257" s="377"/>
      <c r="M257" s="377"/>
    </row>
    <row r="258" spans="11:13" s="140" customFormat="1" ht="15">
      <c r="K258" s="377"/>
      <c r="L258" s="377"/>
      <c r="M258" s="377"/>
    </row>
    <row r="259" spans="11:13" s="140" customFormat="1" ht="15">
      <c r="K259" s="377"/>
      <c r="L259" s="377"/>
      <c r="M259" s="377"/>
    </row>
    <row r="260" spans="11:13" s="140" customFormat="1" ht="15">
      <c r="K260" s="377"/>
      <c r="L260" s="377"/>
      <c r="M260" s="377"/>
    </row>
    <row r="261" spans="11:13" s="140" customFormat="1" ht="15">
      <c r="K261" s="377"/>
      <c r="L261" s="377"/>
      <c r="M261" s="377"/>
    </row>
    <row r="262" spans="11:13" s="140" customFormat="1" ht="15">
      <c r="K262" s="377"/>
      <c r="L262" s="377"/>
      <c r="M262" s="377"/>
    </row>
    <row r="263" spans="11:13" s="140" customFormat="1" ht="15">
      <c r="K263" s="377"/>
      <c r="L263" s="377"/>
      <c r="M263" s="377"/>
    </row>
    <row r="264" spans="11:13" s="140" customFormat="1" ht="15">
      <c r="K264" s="377"/>
      <c r="L264" s="377"/>
      <c r="M264" s="377"/>
    </row>
    <row r="265" spans="11:13" s="140" customFormat="1" ht="15">
      <c r="K265" s="377"/>
      <c r="L265" s="377"/>
      <c r="M265" s="377"/>
    </row>
    <row r="266" spans="11:13" s="140" customFormat="1" ht="15">
      <c r="K266" s="377"/>
      <c r="L266" s="377"/>
      <c r="M266" s="377"/>
    </row>
    <row r="267" spans="11:13" s="140" customFormat="1" ht="15">
      <c r="K267" s="377"/>
      <c r="L267" s="377"/>
      <c r="M267" s="377"/>
    </row>
    <row r="268" spans="11:13" s="140" customFormat="1" ht="15">
      <c r="K268" s="377"/>
      <c r="L268" s="377"/>
      <c r="M268" s="377"/>
    </row>
    <row r="269" spans="11:13" s="140" customFormat="1" ht="15">
      <c r="K269" s="377"/>
      <c r="L269" s="377"/>
      <c r="M269" s="377"/>
    </row>
    <row r="270" spans="11:13" s="140" customFormat="1" ht="15">
      <c r="K270" s="377"/>
      <c r="L270" s="377"/>
      <c r="M270" s="377"/>
    </row>
    <row r="271" spans="11:13" s="140" customFormat="1" ht="15">
      <c r="K271" s="377"/>
      <c r="L271" s="377"/>
      <c r="M271" s="377"/>
    </row>
    <row r="272" spans="11:13" s="140" customFormat="1" ht="15">
      <c r="K272" s="377"/>
      <c r="L272" s="377"/>
      <c r="M272" s="377"/>
    </row>
    <row r="273" spans="11:13" s="140" customFormat="1" ht="15">
      <c r="K273" s="377"/>
      <c r="L273" s="377"/>
      <c r="M273" s="377"/>
    </row>
    <row r="274" spans="11:13" s="140" customFormat="1" ht="15">
      <c r="K274" s="377"/>
      <c r="L274" s="377"/>
      <c r="M274" s="377"/>
    </row>
    <row r="275" spans="11:13" s="140" customFormat="1" ht="15">
      <c r="K275" s="377"/>
      <c r="L275" s="377"/>
      <c r="M275" s="377"/>
    </row>
    <row r="276" spans="11:13" s="140" customFormat="1" ht="15">
      <c r="K276" s="377"/>
      <c r="L276" s="377"/>
      <c r="M276" s="377"/>
    </row>
    <row r="277" spans="11:13" s="140" customFormat="1" ht="15">
      <c r="K277" s="377"/>
      <c r="L277" s="377"/>
      <c r="M277" s="377"/>
    </row>
    <row r="278" spans="11:13" s="140" customFormat="1" ht="15">
      <c r="K278" s="377"/>
      <c r="L278" s="377"/>
      <c r="M278" s="377"/>
    </row>
    <row r="279" spans="11:13" s="140" customFormat="1" ht="15">
      <c r="K279" s="377"/>
      <c r="L279" s="377"/>
      <c r="M279" s="377"/>
    </row>
    <row r="280" spans="11:13" s="140" customFormat="1" ht="15">
      <c r="K280" s="377"/>
      <c r="L280" s="377"/>
      <c r="M280" s="377"/>
    </row>
    <row r="281" spans="11:13" s="140" customFormat="1" ht="15">
      <c r="K281" s="377"/>
      <c r="L281" s="377"/>
      <c r="M281" s="377"/>
    </row>
    <row r="282" spans="11:13" s="140" customFormat="1" ht="15">
      <c r="K282" s="377"/>
      <c r="L282" s="377"/>
      <c r="M282" s="377"/>
    </row>
    <row r="283" spans="11:13" s="140" customFormat="1" ht="15">
      <c r="K283" s="377"/>
      <c r="L283" s="377"/>
      <c r="M283" s="377"/>
    </row>
    <row r="284" spans="11:13" s="140" customFormat="1" ht="15">
      <c r="K284" s="377"/>
      <c r="L284" s="377"/>
      <c r="M284" s="377"/>
    </row>
    <row r="285" spans="11:13" s="140" customFormat="1" ht="15">
      <c r="K285" s="377"/>
      <c r="L285" s="377"/>
      <c r="M285" s="377"/>
    </row>
    <row r="286" spans="11:13" s="140" customFormat="1" ht="15">
      <c r="K286" s="377"/>
      <c r="L286" s="377"/>
      <c r="M286" s="377"/>
    </row>
    <row r="287" spans="11:13" s="140" customFormat="1" ht="15">
      <c r="K287" s="377"/>
      <c r="L287" s="377"/>
      <c r="M287" s="377"/>
    </row>
    <row r="288" spans="11:13" s="140" customFormat="1" ht="15">
      <c r="K288" s="377"/>
      <c r="L288" s="377"/>
      <c r="M288" s="377"/>
    </row>
    <row r="289" spans="11:13" s="140" customFormat="1" ht="15">
      <c r="K289" s="377"/>
      <c r="L289" s="377"/>
      <c r="M289" s="377"/>
    </row>
    <row r="290" spans="11:13" s="140" customFormat="1" ht="15">
      <c r="K290" s="377"/>
      <c r="L290" s="377"/>
      <c r="M290" s="377"/>
    </row>
    <row r="291" spans="11:13" s="140" customFormat="1" ht="15">
      <c r="K291" s="377"/>
      <c r="L291" s="377"/>
      <c r="M291" s="377"/>
    </row>
    <row r="292" spans="11:13" s="140" customFormat="1" ht="15">
      <c r="K292" s="377"/>
      <c r="L292" s="377"/>
      <c r="M292" s="377"/>
    </row>
    <row r="293" spans="11:13" s="140" customFormat="1" ht="15">
      <c r="K293" s="377"/>
      <c r="L293" s="377"/>
      <c r="M293" s="377"/>
    </row>
    <row r="294" spans="11:13" s="140" customFormat="1" ht="15">
      <c r="K294" s="377"/>
      <c r="L294" s="377"/>
      <c r="M294" s="377"/>
    </row>
    <row r="295" spans="11:13" s="140" customFormat="1" ht="15">
      <c r="K295" s="377"/>
      <c r="L295" s="377"/>
      <c r="M295" s="377"/>
    </row>
    <row r="296" spans="11:13" s="140" customFormat="1" ht="15">
      <c r="K296" s="377"/>
      <c r="L296" s="377"/>
      <c r="M296" s="377"/>
    </row>
    <row r="297" spans="11:13" s="140" customFormat="1" ht="15">
      <c r="K297" s="377"/>
      <c r="L297" s="377"/>
      <c r="M297" s="377"/>
    </row>
    <row r="298" spans="11:13" s="140" customFormat="1" ht="15">
      <c r="K298" s="377"/>
      <c r="L298" s="377"/>
      <c r="M298" s="377"/>
    </row>
    <row r="299" spans="11:13" s="140" customFormat="1" ht="15">
      <c r="K299" s="377"/>
      <c r="L299" s="377"/>
      <c r="M299" s="377"/>
    </row>
    <row r="300" spans="11:13" s="140" customFormat="1" ht="15">
      <c r="K300" s="377"/>
      <c r="L300" s="377"/>
      <c r="M300" s="377"/>
    </row>
    <row r="301" spans="11:13" s="140" customFormat="1" ht="15">
      <c r="K301" s="377"/>
      <c r="L301" s="377"/>
      <c r="M301" s="377"/>
    </row>
    <row r="302" spans="11:13" s="140" customFormat="1" ht="15">
      <c r="K302" s="377"/>
      <c r="L302" s="377"/>
      <c r="M302" s="377"/>
    </row>
    <row r="303" spans="11:13" s="140" customFormat="1" ht="15">
      <c r="K303" s="377"/>
      <c r="L303" s="377"/>
      <c r="M303" s="377"/>
    </row>
    <row r="304" spans="11:13" s="140" customFormat="1" ht="15">
      <c r="K304" s="377"/>
      <c r="L304" s="377"/>
      <c r="M304" s="377"/>
    </row>
    <row r="305" spans="11:13" s="140" customFormat="1" ht="15">
      <c r="K305" s="377"/>
      <c r="L305" s="377"/>
      <c r="M305" s="377"/>
    </row>
    <row r="306" spans="11:13" s="140" customFormat="1" ht="15">
      <c r="K306" s="377"/>
      <c r="L306" s="377"/>
      <c r="M306" s="377"/>
    </row>
    <row r="307" spans="11:13" s="140" customFormat="1" ht="15">
      <c r="K307" s="377"/>
      <c r="L307" s="377"/>
      <c r="M307" s="377"/>
    </row>
    <row r="308" spans="11:13" s="140" customFormat="1" ht="15">
      <c r="K308" s="377"/>
      <c r="L308" s="377"/>
      <c r="M308" s="377"/>
    </row>
    <row r="309" spans="11:13" s="140" customFormat="1" ht="15">
      <c r="K309" s="377"/>
      <c r="L309" s="377"/>
      <c r="M309" s="377"/>
    </row>
    <row r="310" spans="11:13" s="140" customFormat="1" ht="15">
      <c r="K310" s="377"/>
      <c r="L310" s="377"/>
      <c r="M310" s="377"/>
    </row>
    <row r="311" spans="11:13" s="140" customFormat="1" ht="15">
      <c r="K311" s="377"/>
      <c r="L311" s="377"/>
      <c r="M311" s="377"/>
    </row>
    <row r="312" spans="11:13" s="140" customFormat="1" ht="15">
      <c r="K312" s="377"/>
      <c r="L312" s="377"/>
      <c r="M312" s="377"/>
    </row>
    <row r="313" spans="11:13" s="140" customFormat="1" ht="15">
      <c r="K313" s="377"/>
      <c r="L313" s="377"/>
      <c r="M313" s="377"/>
    </row>
    <row r="314" spans="11:13" s="140" customFormat="1" ht="15">
      <c r="K314" s="377"/>
      <c r="L314" s="377"/>
      <c r="M314" s="377"/>
    </row>
    <row r="315" spans="11:13" s="140" customFormat="1" ht="15">
      <c r="K315" s="377"/>
      <c r="L315" s="377"/>
      <c r="M315" s="377"/>
    </row>
    <row r="316" spans="11:13" s="140" customFormat="1" ht="15">
      <c r="K316" s="377"/>
      <c r="L316" s="377"/>
      <c r="M316" s="377"/>
    </row>
    <row r="317" spans="11:13" s="140" customFormat="1" ht="15">
      <c r="K317" s="377"/>
      <c r="L317" s="377"/>
      <c r="M317" s="377"/>
    </row>
    <row r="318" spans="11:13" s="140" customFormat="1" ht="15">
      <c r="K318" s="377"/>
      <c r="L318" s="377"/>
      <c r="M318" s="377"/>
    </row>
    <row r="319" spans="11:13" s="140" customFormat="1" ht="15">
      <c r="K319" s="377"/>
      <c r="L319" s="377"/>
      <c r="M319" s="377"/>
    </row>
    <row r="320" spans="11:13" s="140" customFormat="1" ht="15">
      <c r="K320" s="377"/>
      <c r="L320" s="377"/>
      <c r="M320" s="377"/>
    </row>
    <row r="321" spans="11:13" s="140" customFormat="1" ht="15">
      <c r="K321" s="377"/>
      <c r="L321" s="377"/>
      <c r="M321" s="377"/>
    </row>
    <row r="322" spans="11:13" s="140" customFormat="1" ht="15">
      <c r="K322" s="377"/>
      <c r="L322" s="377"/>
      <c r="M322" s="377"/>
    </row>
    <row r="323" spans="11:13" s="140" customFormat="1" ht="15">
      <c r="K323" s="377"/>
      <c r="L323" s="377"/>
      <c r="M323" s="377"/>
    </row>
    <row r="324" spans="11:13" s="140" customFormat="1" ht="15">
      <c r="K324" s="377"/>
      <c r="L324" s="377"/>
      <c r="M324" s="377"/>
    </row>
    <row r="325" spans="11:13" s="140" customFormat="1" ht="15">
      <c r="K325" s="377"/>
      <c r="L325" s="377"/>
      <c r="M325" s="377"/>
    </row>
    <row r="326" spans="11:13" s="140" customFormat="1" ht="15">
      <c r="K326" s="377"/>
      <c r="L326" s="377"/>
      <c r="M326" s="377"/>
    </row>
    <row r="327" spans="11:13" s="140" customFormat="1" ht="15">
      <c r="K327" s="377"/>
      <c r="L327" s="377"/>
      <c r="M327" s="377"/>
    </row>
    <row r="328" spans="11:13" s="140" customFormat="1" ht="15">
      <c r="K328" s="377"/>
      <c r="L328" s="377"/>
      <c r="M328" s="377"/>
    </row>
    <row r="329" spans="11:13" s="140" customFormat="1" ht="15">
      <c r="K329" s="377"/>
      <c r="L329" s="377"/>
      <c r="M329" s="377"/>
    </row>
    <row r="330" spans="11:13" s="140" customFormat="1" ht="15">
      <c r="K330" s="377"/>
      <c r="L330" s="377"/>
      <c r="M330" s="377"/>
    </row>
    <row r="331" spans="11:13" s="140" customFormat="1" ht="15">
      <c r="K331" s="377"/>
      <c r="L331" s="377"/>
      <c r="M331" s="377"/>
    </row>
    <row r="332" spans="11:13" s="140" customFormat="1" ht="15">
      <c r="K332" s="377"/>
      <c r="L332" s="377"/>
      <c r="M332" s="377"/>
    </row>
    <row r="333" spans="11:13" s="140" customFormat="1" ht="15">
      <c r="K333" s="377"/>
      <c r="L333" s="377"/>
      <c r="M333" s="377"/>
    </row>
    <row r="334" spans="11:13" s="140" customFormat="1" ht="15">
      <c r="K334" s="377"/>
      <c r="L334" s="377"/>
      <c r="M334" s="377"/>
    </row>
    <row r="335" spans="11:13" s="140" customFormat="1" ht="15">
      <c r="K335" s="377"/>
      <c r="L335" s="377"/>
      <c r="M335" s="377"/>
    </row>
    <row r="336" spans="11:13" s="140" customFormat="1" ht="15">
      <c r="K336" s="377"/>
      <c r="L336" s="377"/>
      <c r="M336" s="377"/>
    </row>
    <row r="337" spans="11:13" s="140" customFormat="1" ht="15">
      <c r="K337" s="377"/>
      <c r="L337" s="377"/>
      <c r="M337" s="377"/>
    </row>
    <row r="338" spans="11:13" s="140" customFormat="1" ht="15">
      <c r="K338" s="377"/>
      <c r="L338" s="377"/>
      <c r="M338" s="377"/>
    </row>
    <row r="339" spans="11:13" s="140" customFormat="1" ht="15">
      <c r="K339" s="377"/>
      <c r="L339" s="377"/>
      <c r="M339" s="377"/>
    </row>
    <row r="340" spans="11:13" s="140" customFormat="1" ht="15">
      <c r="K340" s="377"/>
      <c r="L340" s="377"/>
      <c r="M340" s="377"/>
    </row>
    <row r="341" spans="11:13" s="140" customFormat="1" ht="15">
      <c r="K341" s="377"/>
      <c r="L341" s="377"/>
      <c r="M341" s="377"/>
    </row>
    <row r="342" spans="11:13" s="140" customFormat="1" ht="15">
      <c r="K342" s="377"/>
      <c r="L342" s="377"/>
      <c r="M342" s="377"/>
    </row>
    <row r="343" spans="11:13" s="140" customFormat="1" ht="15">
      <c r="K343" s="377"/>
      <c r="L343" s="377"/>
      <c r="M343" s="377"/>
    </row>
    <row r="344" spans="11:13" s="140" customFormat="1" ht="15">
      <c r="K344" s="377"/>
      <c r="L344" s="377"/>
      <c r="M344" s="377"/>
    </row>
    <row r="345" spans="11:13" s="140" customFormat="1" ht="15">
      <c r="K345" s="377"/>
      <c r="L345" s="377"/>
      <c r="M345" s="377"/>
    </row>
    <row r="346" spans="11:13" s="140" customFormat="1" ht="15">
      <c r="K346" s="377"/>
      <c r="L346" s="377"/>
      <c r="M346" s="377"/>
    </row>
    <row r="347" spans="11:13" s="140" customFormat="1" ht="15">
      <c r="K347" s="377"/>
      <c r="L347" s="377"/>
      <c r="M347" s="377"/>
    </row>
    <row r="348" spans="11:13" s="140" customFormat="1" ht="15">
      <c r="K348" s="377"/>
      <c r="L348" s="377"/>
      <c r="M348" s="377"/>
    </row>
    <row r="349" spans="11:13" s="140" customFormat="1" ht="15">
      <c r="K349" s="377"/>
      <c r="L349" s="377"/>
      <c r="M349" s="377"/>
    </row>
    <row r="350" spans="11:13" s="140" customFormat="1" ht="15">
      <c r="K350" s="377"/>
      <c r="L350" s="377"/>
      <c r="M350" s="377"/>
    </row>
    <row r="351" spans="11:13" s="140" customFormat="1" ht="15">
      <c r="K351" s="377"/>
      <c r="L351" s="377"/>
      <c r="M351" s="377"/>
    </row>
    <row r="352" spans="11:13" s="140" customFormat="1" ht="15">
      <c r="K352" s="377"/>
      <c r="L352" s="377"/>
      <c r="M352" s="377"/>
    </row>
    <row r="353" spans="11:13" s="140" customFormat="1" ht="15">
      <c r="K353" s="377"/>
      <c r="L353" s="377"/>
      <c r="M353" s="377"/>
    </row>
    <row r="354" spans="11:13" s="140" customFormat="1" ht="15">
      <c r="K354" s="377"/>
      <c r="L354" s="377"/>
      <c r="M354" s="377"/>
    </row>
    <row r="355" spans="11:13" s="140" customFormat="1" ht="15">
      <c r="K355" s="377"/>
      <c r="L355" s="377"/>
      <c r="M355" s="377"/>
    </row>
    <row r="356" spans="11:13" s="140" customFormat="1" ht="15">
      <c r="K356" s="377"/>
      <c r="L356" s="377"/>
      <c r="M356" s="377"/>
    </row>
    <row r="357" spans="11:13" s="140" customFormat="1" ht="15">
      <c r="K357" s="377"/>
      <c r="L357" s="377"/>
      <c r="M357" s="377"/>
    </row>
    <row r="358" spans="11:13" s="140" customFormat="1" ht="15">
      <c r="K358" s="377"/>
      <c r="L358" s="377"/>
      <c r="M358" s="377"/>
    </row>
    <row r="359" spans="11:13" s="140" customFormat="1" ht="15">
      <c r="K359" s="377"/>
      <c r="L359" s="377"/>
      <c r="M359" s="377"/>
    </row>
    <row r="360" spans="11:13" s="140" customFormat="1" ht="15">
      <c r="K360" s="377"/>
      <c r="L360" s="377"/>
      <c r="M360" s="377"/>
    </row>
    <row r="361" spans="11:13" s="140" customFormat="1" ht="15">
      <c r="K361" s="377"/>
      <c r="L361" s="377"/>
      <c r="M361" s="377"/>
    </row>
    <row r="362" spans="11:13" s="140" customFormat="1" ht="15">
      <c r="K362" s="377"/>
      <c r="L362" s="377"/>
      <c r="M362" s="377"/>
    </row>
    <row r="363" spans="11:13" s="140" customFormat="1" ht="15">
      <c r="K363" s="377"/>
      <c r="L363" s="377"/>
      <c r="M363" s="377"/>
    </row>
    <row r="364" spans="11:13" s="140" customFormat="1" ht="15">
      <c r="K364" s="377"/>
      <c r="L364" s="377"/>
      <c r="M364" s="377"/>
    </row>
    <row r="365" spans="11:13" s="140" customFormat="1" ht="15">
      <c r="K365" s="377"/>
      <c r="L365" s="377"/>
      <c r="M365" s="377"/>
    </row>
    <row r="366" spans="11:13" s="140" customFormat="1" ht="15">
      <c r="K366" s="377"/>
      <c r="L366" s="377"/>
      <c r="M366" s="377"/>
    </row>
    <row r="367" spans="11:13" s="140" customFormat="1" ht="15">
      <c r="K367" s="377"/>
      <c r="L367" s="377"/>
      <c r="M367" s="377"/>
    </row>
    <row r="368" spans="11:13" s="140" customFormat="1" ht="15">
      <c r="K368" s="377"/>
      <c r="L368" s="377"/>
      <c r="M368" s="377"/>
    </row>
    <row r="369" spans="11:13" s="140" customFormat="1" ht="15">
      <c r="K369" s="377"/>
      <c r="L369" s="377"/>
      <c r="M369" s="377"/>
    </row>
    <row r="370" spans="11:13" s="140" customFormat="1" ht="15">
      <c r="K370" s="377"/>
      <c r="L370" s="377"/>
      <c r="M370" s="377"/>
    </row>
    <row r="371" spans="11:13" s="140" customFormat="1" ht="15">
      <c r="K371" s="377"/>
      <c r="L371" s="377"/>
      <c r="M371" s="377"/>
    </row>
    <row r="372" spans="11:13" s="140" customFormat="1" ht="15">
      <c r="K372" s="377"/>
      <c r="L372" s="377"/>
      <c r="M372" s="377"/>
    </row>
    <row r="373" spans="11:13" s="140" customFormat="1" ht="15">
      <c r="K373" s="377"/>
      <c r="L373" s="377"/>
      <c r="M373" s="377"/>
    </row>
    <row r="374" spans="11:13" s="140" customFormat="1" ht="15">
      <c r="K374" s="377"/>
      <c r="L374" s="377"/>
      <c r="M374" s="377"/>
    </row>
    <row r="375" spans="11:13" s="140" customFormat="1" ht="15">
      <c r="K375" s="377"/>
      <c r="L375" s="377"/>
      <c r="M375" s="377"/>
    </row>
    <row r="376" spans="11:13" s="140" customFormat="1" ht="15">
      <c r="K376" s="377"/>
      <c r="L376" s="377"/>
      <c r="M376" s="377"/>
    </row>
    <row r="377" spans="11:13" s="140" customFormat="1" ht="15">
      <c r="K377" s="377"/>
      <c r="L377" s="377"/>
      <c r="M377" s="377"/>
    </row>
    <row r="378" spans="11:13" s="140" customFormat="1" ht="15">
      <c r="K378" s="377"/>
      <c r="L378" s="377"/>
      <c r="M378" s="377"/>
    </row>
    <row r="379" spans="11:13" s="140" customFormat="1" ht="15">
      <c r="K379" s="377"/>
      <c r="L379" s="377"/>
      <c r="M379" s="377"/>
    </row>
    <row r="380" spans="11:13" s="140" customFormat="1" ht="15">
      <c r="K380" s="377"/>
      <c r="L380" s="377"/>
      <c r="M380" s="377"/>
    </row>
    <row r="381" spans="11:13" s="140" customFormat="1" ht="15">
      <c r="K381" s="377"/>
      <c r="L381" s="377"/>
      <c r="M381" s="377"/>
    </row>
    <row r="382" spans="11:13" s="140" customFormat="1" ht="15">
      <c r="K382" s="377"/>
      <c r="L382" s="377"/>
      <c r="M382" s="377"/>
    </row>
    <row r="383" spans="11:13" s="140" customFormat="1" ht="15">
      <c r="K383" s="377"/>
      <c r="L383" s="377"/>
      <c r="M383" s="377"/>
    </row>
    <row r="384" spans="11:13" s="140" customFormat="1" ht="15">
      <c r="K384" s="377"/>
      <c r="L384" s="377"/>
      <c r="M384" s="377"/>
    </row>
    <row r="385" spans="11:13" s="140" customFormat="1" ht="15">
      <c r="K385" s="377"/>
      <c r="L385" s="377"/>
      <c r="M385" s="377"/>
    </row>
    <row r="386" spans="11:13" s="140" customFormat="1" ht="15">
      <c r="K386" s="377"/>
      <c r="L386" s="377"/>
      <c r="M386" s="377"/>
    </row>
    <row r="387" spans="11:13" s="140" customFormat="1" ht="15">
      <c r="K387" s="377"/>
      <c r="L387" s="377"/>
      <c r="M387" s="377"/>
    </row>
    <row r="388" spans="11:13" s="140" customFormat="1" ht="15">
      <c r="K388" s="377"/>
      <c r="L388" s="377"/>
      <c r="M388" s="377"/>
    </row>
    <row r="389" spans="11:13" s="140" customFormat="1" ht="15">
      <c r="K389" s="377"/>
      <c r="L389" s="377"/>
      <c r="M389" s="377"/>
    </row>
    <row r="390" spans="11:13" s="140" customFormat="1" ht="15">
      <c r="K390" s="377"/>
      <c r="L390" s="377"/>
      <c r="M390" s="377"/>
    </row>
    <row r="391" spans="11:13" s="140" customFormat="1" ht="15">
      <c r="K391" s="377"/>
      <c r="L391" s="377"/>
      <c r="M391" s="377"/>
    </row>
    <row r="392" spans="11:13" s="140" customFormat="1" ht="15">
      <c r="K392" s="377"/>
      <c r="L392" s="377"/>
      <c r="M392" s="377"/>
    </row>
    <row r="393" spans="11:13" s="140" customFormat="1" ht="15">
      <c r="K393" s="377"/>
      <c r="L393" s="377"/>
      <c r="M393" s="377"/>
    </row>
    <row r="394" spans="11:13" s="140" customFormat="1" ht="15">
      <c r="K394" s="377"/>
      <c r="L394" s="377"/>
      <c r="M394" s="377"/>
    </row>
    <row r="395" spans="11:13" s="140" customFormat="1" ht="15">
      <c r="K395" s="377"/>
      <c r="L395" s="377"/>
      <c r="M395" s="377"/>
    </row>
    <row r="396" spans="11:13" s="140" customFormat="1" ht="15">
      <c r="K396" s="377"/>
      <c r="L396" s="377"/>
      <c r="M396" s="377"/>
    </row>
    <row r="397" spans="11:13" s="140" customFormat="1" ht="15">
      <c r="K397" s="377"/>
      <c r="L397" s="377"/>
      <c r="M397" s="377"/>
    </row>
    <row r="398" spans="11:13" s="140" customFormat="1" ht="15">
      <c r="K398" s="377"/>
      <c r="L398" s="377"/>
      <c r="M398" s="377"/>
    </row>
    <row r="399" spans="11:13" s="140" customFormat="1" ht="15">
      <c r="K399" s="377"/>
      <c r="L399" s="377"/>
      <c r="M399" s="377"/>
    </row>
    <row r="400" spans="11:13" s="140" customFormat="1" ht="15">
      <c r="K400" s="377"/>
      <c r="L400" s="377"/>
      <c r="M400" s="377"/>
    </row>
    <row r="401" spans="11:13" s="140" customFormat="1" ht="15">
      <c r="K401" s="377"/>
      <c r="L401" s="377"/>
      <c r="M401" s="377"/>
    </row>
    <row r="402" spans="11:13" s="140" customFormat="1" ht="15">
      <c r="K402" s="377"/>
      <c r="L402" s="377"/>
      <c r="M402" s="377"/>
    </row>
    <row r="403" spans="11:13" s="140" customFormat="1" ht="15">
      <c r="K403" s="377"/>
      <c r="L403" s="377"/>
      <c r="M403" s="377"/>
    </row>
    <row r="404" spans="11:13" s="140" customFormat="1" ht="15">
      <c r="K404" s="377"/>
      <c r="L404" s="377"/>
      <c r="M404" s="377"/>
    </row>
    <row r="405" spans="11:13" s="140" customFormat="1" ht="15">
      <c r="K405" s="377"/>
      <c r="L405" s="377"/>
      <c r="M405" s="377"/>
    </row>
    <row r="406" spans="11:13" s="140" customFormat="1" ht="15">
      <c r="K406" s="377"/>
      <c r="L406" s="377"/>
      <c r="M406" s="377"/>
    </row>
    <row r="407" spans="11:13" s="140" customFormat="1" ht="15">
      <c r="K407" s="377"/>
      <c r="L407" s="377"/>
      <c r="M407" s="377"/>
    </row>
    <row r="408" spans="11:13" s="140" customFormat="1" ht="15">
      <c r="K408" s="377"/>
      <c r="L408" s="377"/>
      <c r="M408" s="377"/>
    </row>
    <row r="409" spans="11:13" s="140" customFormat="1" ht="15">
      <c r="K409" s="377"/>
      <c r="L409" s="377"/>
      <c r="M409" s="377"/>
    </row>
    <row r="410" spans="11:13" s="140" customFormat="1" ht="15">
      <c r="K410" s="377"/>
      <c r="L410" s="377"/>
      <c r="M410" s="377"/>
    </row>
    <row r="411" spans="11:13" s="140" customFormat="1" ht="15">
      <c r="K411" s="377"/>
      <c r="L411" s="377"/>
      <c r="M411" s="377"/>
    </row>
    <row r="412" spans="11:13" s="140" customFormat="1" ht="15">
      <c r="K412" s="377"/>
      <c r="L412" s="377"/>
      <c r="M412" s="377"/>
    </row>
    <row r="413" spans="11:13" s="140" customFormat="1" ht="15">
      <c r="K413" s="377"/>
      <c r="L413" s="377"/>
      <c r="M413" s="377"/>
    </row>
    <row r="414" spans="11:13" s="140" customFormat="1" ht="15">
      <c r="K414" s="377"/>
      <c r="L414" s="377"/>
      <c r="M414" s="377"/>
    </row>
    <row r="415" spans="11:13" s="140" customFormat="1" ht="15">
      <c r="K415" s="377"/>
      <c r="L415" s="377"/>
      <c r="M415" s="377"/>
    </row>
    <row r="416" spans="11:13" s="140" customFormat="1" ht="15">
      <c r="K416" s="377"/>
      <c r="L416" s="377"/>
      <c r="M416" s="377"/>
    </row>
    <row r="417" spans="11:13" s="140" customFormat="1" ht="15">
      <c r="K417" s="377"/>
      <c r="L417" s="377"/>
      <c r="M417" s="377"/>
    </row>
    <row r="418" spans="11:13" s="140" customFormat="1" ht="15">
      <c r="K418" s="377"/>
      <c r="L418" s="377"/>
      <c r="M418" s="377"/>
    </row>
    <row r="419" spans="11:13" s="140" customFormat="1" ht="15">
      <c r="K419" s="377"/>
      <c r="L419" s="377"/>
      <c r="M419" s="377"/>
    </row>
    <row r="420" spans="11:13" s="140" customFormat="1" ht="15">
      <c r="K420" s="377"/>
      <c r="L420" s="377"/>
      <c r="M420" s="377"/>
    </row>
    <row r="421" spans="11:13" s="140" customFormat="1" ht="15">
      <c r="K421" s="377"/>
      <c r="L421" s="377"/>
      <c r="M421" s="377"/>
    </row>
    <row r="422" spans="11:13" s="140" customFormat="1" ht="15">
      <c r="K422" s="377"/>
      <c r="L422" s="377"/>
      <c r="M422" s="377"/>
    </row>
    <row r="423" spans="11:13" s="140" customFormat="1" ht="15">
      <c r="K423" s="377"/>
      <c r="L423" s="377"/>
      <c r="M423" s="377"/>
    </row>
    <row r="424" spans="11:13" s="140" customFormat="1" ht="15">
      <c r="K424" s="377"/>
      <c r="L424" s="377"/>
      <c r="M424" s="377"/>
    </row>
    <row r="425" spans="11:13" s="140" customFormat="1" ht="15">
      <c r="K425" s="377"/>
      <c r="L425" s="377"/>
      <c r="M425" s="377"/>
    </row>
    <row r="426" spans="11:13" s="140" customFormat="1" ht="15">
      <c r="K426" s="377"/>
      <c r="L426" s="377"/>
      <c r="M426" s="377"/>
    </row>
    <row r="427" spans="11:13" s="140" customFormat="1" ht="15">
      <c r="K427" s="377"/>
      <c r="L427" s="377"/>
      <c r="M427" s="377"/>
    </row>
    <row r="428" spans="11:13" s="140" customFormat="1" ht="15">
      <c r="K428" s="377"/>
      <c r="L428" s="377"/>
      <c r="M428" s="377"/>
    </row>
    <row r="429" spans="11:13" s="140" customFormat="1" ht="15">
      <c r="K429" s="377"/>
      <c r="L429" s="377"/>
      <c r="M429" s="377"/>
    </row>
    <row r="430" spans="11:13" s="140" customFormat="1" ht="15">
      <c r="K430" s="377"/>
      <c r="L430" s="377"/>
      <c r="M430" s="377"/>
    </row>
    <row r="431" spans="11:13" s="140" customFormat="1" ht="15">
      <c r="K431" s="377"/>
      <c r="L431" s="377"/>
      <c r="M431" s="377"/>
    </row>
    <row r="432" spans="11:13" s="140" customFormat="1" ht="15">
      <c r="K432" s="377"/>
      <c r="L432" s="377"/>
      <c r="M432" s="377"/>
    </row>
    <row r="433" spans="11:13" s="140" customFormat="1" ht="15">
      <c r="K433" s="377"/>
      <c r="L433" s="377"/>
      <c r="M433" s="377"/>
    </row>
    <row r="434" spans="11:13" s="140" customFormat="1" ht="15">
      <c r="K434" s="377"/>
      <c r="L434" s="377"/>
      <c r="M434" s="377"/>
    </row>
    <row r="435" spans="11:13" s="140" customFormat="1" ht="15">
      <c r="K435" s="377"/>
      <c r="L435" s="377"/>
      <c r="M435" s="377"/>
    </row>
    <row r="436" spans="11:13" s="140" customFormat="1" ht="15">
      <c r="K436" s="377"/>
      <c r="L436" s="377"/>
      <c r="M436" s="377"/>
    </row>
    <row r="437" spans="11:13" s="140" customFormat="1" ht="15">
      <c r="K437" s="377"/>
      <c r="L437" s="377"/>
      <c r="M437" s="377"/>
    </row>
    <row r="438" spans="11:13" s="140" customFormat="1" ht="15">
      <c r="K438" s="377"/>
      <c r="L438" s="377"/>
      <c r="M438" s="377"/>
    </row>
    <row r="439" spans="11:13" s="140" customFormat="1" ht="15">
      <c r="K439" s="377"/>
      <c r="L439" s="377"/>
      <c r="M439" s="377"/>
    </row>
    <row r="440" spans="11:13" s="140" customFormat="1" ht="15">
      <c r="K440" s="377"/>
      <c r="L440" s="377"/>
      <c r="M440" s="377"/>
    </row>
    <row r="441" spans="11:13" s="140" customFormat="1" ht="15">
      <c r="K441" s="377"/>
      <c r="L441" s="377"/>
      <c r="M441" s="377"/>
    </row>
    <row r="442" spans="11:13" s="140" customFormat="1" ht="15">
      <c r="K442" s="377"/>
      <c r="L442" s="377"/>
      <c r="M442" s="377"/>
    </row>
    <row r="443" spans="11:13" s="140" customFormat="1" ht="15">
      <c r="K443" s="377"/>
      <c r="L443" s="377"/>
      <c r="M443" s="377"/>
    </row>
    <row r="444" spans="11:13" s="140" customFormat="1" ht="15">
      <c r="K444" s="377"/>
      <c r="L444" s="377"/>
      <c r="M444" s="377"/>
    </row>
    <row r="445" spans="11:13" s="140" customFormat="1" ht="15">
      <c r="K445" s="377"/>
      <c r="L445" s="377"/>
      <c r="M445" s="377"/>
    </row>
    <row r="446" spans="11:13" s="140" customFormat="1" ht="15">
      <c r="K446" s="377"/>
      <c r="L446" s="377"/>
      <c r="M446" s="377"/>
    </row>
    <row r="447" spans="11:13" s="140" customFormat="1" ht="15">
      <c r="K447" s="377"/>
      <c r="L447" s="377"/>
      <c r="M447" s="377"/>
    </row>
    <row r="448" spans="11:13" s="140" customFormat="1" ht="15">
      <c r="K448" s="377"/>
      <c r="L448" s="377"/>
      <c r="M448" s="377"/>
    </row>
    <row r="449" spans="11:13" s="140" customFormat="1" ht="15">
      <c r="K449" s="377"/>
      <c r="L449" s="377"/>
      <c r="M449" s="377"/>
    </row>
    <row r="450" spans="11:13" s="140" customFormat="1" ht="15">
      <c r="K450" s="377"/>
      <c r="L450" s="377"/>
      <c r="M450" s="377"/>
    </row>
    <row r="451" spans="11:13" s="140" customFormat="1" ht="15">
      <c r="K451" s="377"/>
      <c r="L451" s="377"/>
      <c r="M451" s="377"/>
    </row>
    <row r="452" spans="11:13" s="140" customFormat="1" ht="15">
      <c r="K452" s="377"/>
      <c r="L452" s="377"/>
      <c r="M452" s="377"/>
    </row>
    <row r="453" spans="11:13" s="140" customFormat="1" ht="15">
      <c r="K453" s="377"/>
      <c r="L453" s="377"/>
      <c r="M453" s="377"/>
    </row>
    <row r="454" spans="11:13" s="140" customFormat="1" ht="15">
      <c r="K454" s="377"/>
      <c r="L454" s="377"/>
      <c r="M454" s="377"/>
    </row>
    <row r="455" spans="11:13" s="140" customFormat="1" ht="15">
      <c r="K455" s="377"/>
      <c r="L455" s="377"/>
      <c r="M455" s="377"/>
    </row>
    <row r="456" spans="11:13" s="140" customFormat="1" ht="15">
      <c r="K456" s="377"/>
      <c r="L456" s="377"/>
      <c r="M456" s="377"/>
    </row>
    <row r="457" spans="11:13" s="140" customFormat="1" ht="15">
      <c r="K457" s="377"/>
      <c r="L457" s="377"/>
      <c r="M457" s="377"/>
    </row>
    <row r="458" spans="11:13" s="140" customFormat="1" ht="15">
      <c r="K458" s="377"/>
      <c r="L458" s="377"/>
      <c r="M458" s="377"/>
    </row>
    <row r="459" spans="11:13" s="140" customFormat="1" ht="15">
      <c r="K459" s="377"/>
      <c r="L459" s="377"/>
      <c r="M459" s="377"/>
    </row>
    <row r="460" spans="11:13" s="140" customFormat="1" ht="15">
      <c r="K460" s="377"/>
      <c r="L460" s="377"/>
      <c r="M460" s="377"/>
    </row>
    <row r="461" spans="11:13" s="140" customFormat="1" ht="15">
      <c r="K461" s="377"/>
      <c r="L461" s="377"/>
      <c r="M461" s="377"/>
    </row>
    <row r="462" spans="11:13" s="140" customFormat="1" ht="15">
      <c r="K462" s="377"/>
      <c r="L462" s="377"/>
      <c r="M462" s="377"/>
    </row>
    <row r="463" spans="11:13" s="140" customFormat="1" ht="15">
      <c r="K463" s="377"/>
      <c r="L463" s="377"/>
      <c r="M463" s="377"/>
    </row>
    <row r="464" spans="11:13" s="140" customFormat="1" ht="15">
      <c r="K464" s="377"/>
      <c r="L464" s="377"/>
      <c r="M464" s="377"/>
    </row>
    <row r="465" spans="11:13" s="140" customFormat="1" ht="15">
      <c r="K465" s="377"/>
      <c r="L465" s="377"/>
      <c r="M465" s="377"/>
    </row>
    <row r="466" spans="11:13" s="140" customFormat="1" ht="15">
      <c r="K466" s="377"/>
      <c r="L466" s="377"/>
      <c r="M466" s="377"/>
    </row>
    <row r="467" spans="11:13" s="140" customFormat="1" ht="15">
      <c r="K467" s="377"/>
      <c r="L467" s="377"/>
      <c r="M467" s="377"/>
    </row>
    <row r="468" spans="11:13" s="140" customFormat="1" ht="15">
      <c r="K468" s="377"/>
      <c r="L468" s="377"/>
      <c r="M468" s="377"/>
    </row>
    <row r="469" spans="11:13" s="140" customFormat="1" ht="15">
      <c r="K469" s="377"/>
      <c r="L469" s="377"/>
      <c r="M469" s="377"/>
    </row>
    <row r="470" spans="11:13" s="140" customFormat="1" ht="15">
      <c r="K470" s="377"/>
      <c r="L470" s="377"/>
      <c r="M470" s="377"/>
    </row>
    <row r="471" spans="11:13" s="140" customFormat="1" ht="15">
      <c r="K471" s="377"/>
      <c r="L471" s="377"/>
      <c r="M471" s="377"/>
    </row>
    <row r="472" spans="11:13" s="140" customFormat="1" ht="15">
      <c r="K472" s="377"/>
      <c r="L472" s="377"/>
      <c r="M472" s="377"/>
    </row>
    <row r="473" spans="11:13" s="140" customFormat="1" ht="15">
      <c r="K473" s="377"/>
      <c r="L473" s="377"/>
      <c r="M473" s="377"/>
    </row>
    <row r="474" spans="11:13" s="140" customFormat="1" ht="15">
      <c r="K474" s="377"/>
      <c r="L474" s="377"/>
      <c r="M474" s="377"/>
    </row>
    <row r="475" spans="11:13" s="140" customFormat="1" ht="15">
      <c r="K475" s="377"/>
      <c r="L475" s="377"/>
      <c r="M475" s="377"/>
    </row>
    <row r="476" spans="11:13" s="140" customFormat="1" ht="15">
      <c r="K476" s="377"/>
      <c r="L476" s="377"/>
      <c r="M476" s="377"/>
    </row>
    <row r="477" spans="11:13" s="140" customFormat="1" ht="15">
      <c r="K477" s="377"/>
      <c r="L477" s="377"/>
      <c r="M477" s="377"/>
    </row>
    <row r="478" spans="11:13" s="140" customFormat="1" ht="15">
      <c r="K478" s="377"/>
      <c r="L478" s="377"/>
      <c r="M478" s="377"/>
    </row>
    <row r="479" spans="11:13" s="140" customFormat="1" ht="15">
      <c r="K479" s="377"/>
      <c r="L479" s="377"/>
      <c r="M479" s="377"/>
    </row>
    <row r="480" spans="11:13" s="140" customFormat="1" ht="15">
      <c r="K480" s="377"/>
      <c r="L480" s="377"/>
      <c r="M480" s="377"/>
    </row>
    <row r="481" spans="11:13" s="140" customFormat="1" ht="15">
      <c r="K481" s="377"/>
      <c r="L481" s="377"/>
      <c r="M481" s="377"/>
    </row>
    <row r="482" spans="11:13" s="140" customFormat="1" ht="15">
      <c r="K482" s="377"/>
      <c r="L482" s="377"/>
      <c r="M482" s="377"/>
    </row>
    <row r="483" spans="11:13" s="140" customFormat="1" ht="15">
      <c r="K483" s="377"/>
      <c r="L483" s="377"/>
      <c r="M483" s="377"/>
    </row>
    <row r="484" spans="11:13" s="140" customFormat="1" ht="15">
      <c r="K484" s="377"/>
      <c r="L484" s="377"/>
      <c r="M484" s="377"/>
    </row>
    <row r="485" spans="11:13" s="140" customFormat="1" ht="15">
      <c r="K485" s="377"/>
      <c r="L485" s="377"/>
      <c r="M485" s="377"/>
    </row>
    <row r="486" spans="11:13" s="140" customFormat="1" ht="15">
      <c r="K486" s="377"/>
      <c r="L486" s="377"/>
      <c r="M486" s="377"/>
    </row>
    <row r="487" spans="11:13" s="140" customFormat="1" ht="15">
      <c r="K487" s="377"/>
      <c r="L487" s="377"/>
      <c r="M487" s="377"/>
    </row>
    <row r="488" spans="11:13" s="140" customFormat="1" ht="15">
      <c r="K488" s="377"/>
      <c r="L488" s="377"/>
      <c r="M488" s="377"/>
    </row>
    <row r="489" spans="11:13" s="140" customFormat="1" ht="15">
      <c r="K489" s="377"/>
      <c r="L489" s="377"/>
      <c r="M489" s="377"/>
    </row>
    <row r="490" spans="11:13" s="140" customFormat="1" ht="15">
      <c r="K490" s="377"/>
      <c r="L490" s="377"/>
      <c r="M490" s="377"/>
    </row>
    <row r="491" spans="11:13" s="140" customFormat="1" ht="15">
      <c r="K491" s="377"/>
      <c r="L491" s="377"/>
      <c r="M491" s="377"/>
    </row>
    <row r="492" spans="11:13" s="140" customFormat="1" ht="15">
      <c r="K492" s="377"/>
      <c r="L492" s="377"/>
      <c r="M492" s="377"/>
    </row>
    <row r="493" spans="11:13" s="140" customFormat="1" ht="15">
      <c r="K493" s="377"/>
      <c r="L493" s="377"/>
      <c r="M493" s="377"/>
    </row>
    <row r="494" spans="11:13" s="140" customFormat="1" ht="15">
      <c r="K494" s="377"/>
      <c r="L494" s="377"/>
      <c r="M494" s="377"/>
    </row>
    <row r="495" spans="11:13" s="140" customFormat="1" ht="15">
      <c r="K495" s="377"/>
      <c r="L495" s="377"/>
      <c r="M495" s="377"/>
    </row>
    <row r="496" spans="11:13" s="140" customFormat="1" ht="15">
      <c r="K496" s="377"/>
      <c r="L496" s="377"/>
      <c r="M496" s="377"/>
    </row>
    <row r="497" spans="11:13" s="140" customFormat="1" ht="15">
      <c r="K497" s="377"/>
      <c r="L497" s="377"/>
      <c r="M497" s="377"/>
    </row>
    <row r="498" spans="11:13" s="140" customFormat="1" ht="15">
      <c r="K498" s="377"/>
      <c r="L498" s="377"/>
      <c r="M498" s="377"/>
    </row>
    <row r="499" spans="11:13" s="140" customFormat="1" ht="15">
      <c r="K499" s="377"/>
      <c r="L499" s="377"/>
      <c r="M499" s="377"/>
    </row>
    <row r="500" spans="11:13" s="140" customFormat="1" ht="15">
      <c r="K500" s="377"/>
      <c r="L500" s="377"/>
      <c r="M500" s="377"/>
    </row>
    <row r="501" spans="11:13" s="140" customFormat="1" ht="15">
      <c r="K501" s="377"/>
      <c r="L501" s="377"/>
      <c r="M501" s="377"/>
    </row>
    <row r="502" spans="11:13" s="140" customFormat="1" ht="15">
      <c r="K502" s="377"/>
      <c r="L502" s="377"/>
      <c r="M502" s="377"/>
    </row>
    <row r="503" spans="11:13" s="140" customFormat="1" ht="15">
      <c r="K503" s="377"/>
      <c r="L503" s="377"/>
      <c r="M503" s="377"/>
    </row>
    <row r="504" spans="11:13" s="140" customFormat="1" ht="15">
      <c r="K504" s="377"/>
      <c r="L504" s="377"/>
      <c r="M504" s="377"/>
    </row>
    <row r="505" spans="11:13" s="140" customFormat="1" ht="15">
      <c r="K505" s="377"/>
      <c r="L505" s="377"/>
      <c r="M505" s="377"/>
    </row>
    <row r="506" spans="11:13" s="140" customFormat="1" ht="15">
      <c r="K506" s="377"/>
      <c r="L506" s="377"/>
      <c r="M506" s="377"/>
    </row>
    <row r="507" spans="11:13" s="140" customFormat="1" ht="15">
      <c r="K507" s="377"/>
      <c r="L507" s="377"/>
      <c r="M507" s="377"/>
    </row>
    <row r="508" spans="11:13" s="140" customFormat="1" ht="15">
      <c r="K508" s="377"/>
      <c r="L508" s="377"/>
      <c r="M508" s="377"/>
    </row>
    <row r="509" spans="11:13" s="140" customFormat="1" ht="15">
      <c r="K509" s="377"/>
      <c r="L509" s="377"/>
      <c r="M509" s="377"/>
    </row>
    <row r="510" spans="11:13" s="140" customFormat="1" ht="15">
      <c r="K510" s="377"/>
      <c r="L510" s="377"/>
      <c r="M510" s="377"/>
    </row>
    <row r="511" spans="11:13" s="140" customFormat="1" ht="15">
      <c r="K511" s="377"/>
      <c r="L511" s="377"/>
      <c r="M511" s="377"/>
    </row>
    <row r="512" spans="11:13" s="140" customFormat="1" ht="15">
      <c r="K512" s="377"/>
      <c r="L512" s="377"/>
      <c r="M512" s="377"/>
    </row>
    <row r="513" spans="11:13" s="140" customFormat="1" ht="15">
      <c r="K513" s="377"/>
      <c r="L513" s="377"/>
      <c r="M513" s="377"/>
    </row>
    <row r="514" spans="11:13" s="140" customFormat="1" ht="15">
      <c r="K514" s="377"/>
      <c r="L514" s="377"/>
      <c r="M514" s="377"/>
    </row>
    <row r="515" spans="11:13" s="140" customFormat="1" ht="15">
      <c r="K515" s="377"/>
      <c r="L515" s="377"/>
      <c r="M515" s="377"/>
    </row>
    <row r="516" spans="11:13" s="140" customFormat="1" ht="15">
      <c r="K516" s="377"/>
      <c r="L516" s="377"/>
      <c r="M516" s="377"/>
    </row>
    <row r="517" spans="11:13" s="140" customFormat="1" ht="15">
      <c r="K517" s="377"/>
      <c r="L517" s="377"/>
      <c r="M517" s="377"/>
    </row>
    <row r="518" spans="11:13" s="140" customFormat="1" ht="15">
      <c r="K518" s="377"/>
      <c r="L518" s="377"/>
      <c r="M518" s="377"/>
    </row>
    <row r="519" spans="11:13" s="140" customFormat="1" ht="15">
      <c r="K519" s="377"/>
      <c r="L519" s="377"/>
      <c r="M519" s="377"/>
    </row>
    <row r="520" spans="11:13" s="140" customFormat="1" ht="15">
      <c r="K520" s="377"/>
      <c r="L520" s="377"/>
      <c r="M520" s="377"/>
    </row>
    <row r="521" spans="11:13" s="140" customFormat="1" ht="15">
      <c r="K521" s="377"/>
      <c r="L521" s="377"/>
      <c r="M521" s="377"/>
    </row>
    <row r="522" spans="11:13" s="140" customFormat="1" ht="15">
      <c r="K522" s="377"/>
      <c r="L522" s="377"/>
      <c r="M522" s="377"/>
    </row>
    <row r="523" spans="11:13" s="140" customFormat="1" ht="15">
      <c r="K523" s="377"/>
      <c r="L523" s="377"/>
      <c r="M523" s="377"/>
    </row>
    <row r="524" spans="11:13" s="140" customFormat="1" ht="15">
      <c r="K524" s="377"/>
      <c r="L524" s="377"/>
      <c r="M524" s="377"/>
    </row>
    <row r="525" spans="11:13" s="140" customFormat="1" ht="15">
      <c r="K525" s="377"/>
      <c r="L525" s="377"/>
      <c r="M525" s="377"/>
    </row>
    <row r="526" spans="11:13" s="140" customFormat="1" ht="15">
      <c r="K526" s="377"/>
      <c r="L526" s="377"/>
      <c r="M526" s="377"/>
    </row>
    <row r="527" spans="11:13" s="140" customFormat="1" ht="15">
      <c r="K527" s="377"/>
      <c r="L527" s="377"/>
      <c r="M527" s="377"/>
    </row>
    <row r="528" spans="11:13" s="140" customFormat="1" ht="15">
      <c r="K528" s="377"/>
      <c r="L528" s="377"/>
      <c r="M528" s="377"/>
    </row>
    <row r="529" spans="11:13" s="140" customFormat="1" ht="15">
      <c r="K529" s="377"/>
      <c r="L529" s="377"/>
      <c r="M529" s="377"/>
    </row>
    <row r="530" spans="11:13" s="140" customFormat="1" ht="15">
      <c r="K530" s="377"/>
      <c r="L530" s="377"/>
      <c r="M530" s="377"/>
    </row>
    <row r="531" spans="11:13" s="140" customFormat="1" ht="15">
      <c r="K531" s="377"/>
      <c r="L531" s="377"/>
      <c r="M531" s="377"/>
    </row>
    <row r="532" spans="11:13" s="140" customFormat="1" ht="15">
      <c r="K532" s="377"/>
      <c r="L532" s="377"/>
      <c r="M532" s="377"/>
    </row>
    <row r="533" spans="11:13" s="140" customFormat="1" ht="15">
      <c r="K533" s="377"/>
      <c r="L533" s="377"/>
      <c r="M533" s="377"/>
    </row>
    <row r="534" spans="11:13" s="140" customFormat="1" ht="15">
      <c r="K534" s="377"/>
      <c r="L534" s="377"/>
      <c r="M534" s="377"/>
    </row>
    <row r="535" spans="11:13" s="140" customFormat="1" ht="15">
      <c r="K535" s="377"/>
      <c r="L535" s="377"/>
      <c r="M535" s="377"/>
    </row>
    <row r="536" spans="11:13" s="140" customFormat="1" ht="15">
      <c r="K536" s="377"/>
      <c r="L536" s="377"/>
      <c r="M536" s="377"/>
    </row>
    <row r="537" spans="11:13" s="140" customFormat="1" ht="15">
      <c r="K537" s="377"/>
      <c r="L537" s="377"/>
      <c r="M537" s="377"/>
    </row>
    <row r="538" spans="11:13" s="140" customFormat="1" ht="15">
      <c r="K538" s="377"/>
      <c r="L538" s="377"/>
      <c r="M538" s="377"/>
    </row>
    <row r="539" spans="11:13" s="140" customFormat="1" ht="15">
      <c r="K539" s="377"/>
      <c r="L539" s="377"/>
      <c r="M539" s="377"/>
    </row>
    <row r="540" spans="11:13" s="140" customFormat="1" ht="15">
      <c r="K540" s="377"/>
      <c r="L540" s="377"/>
      <c r="M540" s="377"/>
    </row>
    <row r="541" spans="11:13" s="140" customFormat="1" ht="15">
      <c r="K541" s="377"/>
      <c r="L541" s="377"/>
      <c r="M541" s="377"/>
    </row>
    <row r="542" spans="11:13" s="140" customFormat="1" ht="15">
      <c r="K542" s="377"/>
      <c r="L542" s="377"/>
      <c r="M542" s="377"/>
    </row>
    <row r="543" spans="11:13" s="140" customFormat="1" ht="15">
      <c r="K543" s="377"/>
      <c r="L543" s="377"/>
      <c r="M543" s="377"/>
    </row>
    <row r="544" spans="11:13" s="140" customFormat="1" ht="15">
      <c r="K544" s="377"/>
      <c r="L544" s="377"/>
      <c r="M544" s="377"/>
    </row>
    <row r="545" spans="11:13" s="140" customFormat="1" ht="15">
      <c r="K545" s="377"/>
      <c r="L545" s="377"/>
      <c r="M545" s="377"/>
    </row>
    <row r="546" spans="11:13" s="140" customFormat="1" ht="15">
      <c r="K546" s="377"/>
      <c r="L546" s="377"/>
      <c r="M546" s="377"/>
    </row>
    <row r="547" spans="11:13" s="140" customFormat="1" ht="15">
      <c r="K547" s="377"/>
      <c r="L547" s="377"/>
      <c r="M547" s="377"/>
    </row>
    <row r="548" spans="11:13" s="140" customFormat="1" ht="15">
      <c r="K548" s="377"/>
      <c r="L548" s="377"/>
      <c r="M548" s="377"/>
    </row>
    <row r="549" spans="11:13" s="140" customFormat="1" ht="15">
      <c r="K549" s="377"/>
      <c r="L549" s="377"/>
      <c r="M549" s="377"/>
    </row>
    <row r="550" spans="11:13" s="140" customFormat="1" ht="15">
      <c r="K550" s="377"/>
      <c r="L550" s="377"/>
      <c r="M550" s="377"/>
    </row>
    <row r="551" spans="11:13" s="140" customFormat="1" ht="15">
      <c r="K551" s="377"/>
      <c r="L551" s="377"/>
      <c r="M551" s="377"/>
    </row>
    <row r="552" spans="11:13" s="140" customFormat="1" ht="15">
      <c r="K552" s="377"/>
      <c r="L552" s="377"/>
      <c r="M552" s="377"/>
    </row>
    <row r="553" spans="11:13" s="140" customFormat="1" ht="15">
      <c r="K553" s="377"/>
      <c r="L553" s="377"/>
      <c r="M553" s="377"/>
    </row>
    <row r="554" spans="11:13" s="140" customFormat="1" ht="15">
      <c r="K554" s="377"/>
      <c r="L554" s="377"/>
      <c r="M554" s="377"/>
    </row>
    <row r="555" spans="11:13" s="140" customFormat="1" ht="15">
      <c r="K555" s="377"/>
      <c r="L555" s="377"/>
      <c r="M555" s="377"/>
    </row>
    <row r="556" spans="11:13" s="140" customFormat="1" ht="15">
      <c r="K556" s="377"/>
      <c r="L556" s="377"/>
      <c r="M556" s="377"/>
    </row>
    <row r="557" spans="11:13" s="140" customFormat="1" ht="15">
      <c r="K557" s="377"/>
      <c r="L557" s="377"/>
      <c r="M557" s="377"/>
    </row>
    <row r="558" spans="11:13" s="140" customFormat="1" ht="15">
      <c r="K558" s="377"/>
      <c r="L558" s="377"/>
      <c r="M558" s="377"/>
    </row>
    <row r="559" spans="11:13" s="140" customFormat="1" ht="15">
      <c r="K559" s="377"/>
      <c r="L559" s="377"/>
      <c r="M559" s="377"/>
    </row>
    <row r="560" spans="11:13" s="140" customFormat="1" ht="15">
      <c r="K560" s="377"/>
      <c r="L560" s="377"/>
      <c r="M560" s="377"/>
    </row>
    <row r="561" spans="11:13" s="140" customFormat="1" ht="15">
      <c r="K561" s="377"/>
      <c r="L561" s="377"/>
      <c r="M561" s="377"/>
    </row>
    <row r="562" spans="11:13" s="140" customFormat="1" ht="15">
      <c r="K562" s="377"/>
      <c r="L562" s="377"/>
      <c r="M562" s="377"/>
    </row>
    <row r="563" spans="11:13" s="140" customFormat="1" ht="15">
      <c r="K563" s="377"/>
      <c r="L563" s="377"/>
      <c r="M563" s="377"/>
    </row>
    <row r="564" spans="11:13" s="140" customFormat="1" ht="15">
      <c r="K564" s="377"/>
      <c r="L564" s="377"/>
      <c r="M564" s="377"/>
    </row>
    <row r="565" spans="11:13" s="140" customFormat="1" ht="15">
      <c r="K565" s="377"/>
      <c r="L565" s="377"/>
      <c r="M565" s="377"/>
    </row>
    <row r="566" spans="11:13" s="140" customFormat="1" ht="15">
      <c r="K566" s="377"/>
      <c r="L566" s="377"/>
      <c r="M566" s="377"/>
    </row>
    <row r="567" spans="11:13" s="140" customFormat="1" ht="15">
      <c r="K567" s="377"/>
      <c r="L567" s="377"/>
      <c r="M567" s="377"/>
    </row>
    <row r="568" spans="11:13" s="140" customFormat="1" ht="15">
      <c r="K568" s="377"/>
      <c r="L568" s="377"/>
      <c r="M568" s="377"/>
    </row>
    <row r="569" spans="11:13" s="140" customFormat="1" ht="15">
      <c r="K569" s="377"/>
      <c r="L569" s="377"/>
      <c r="M569" s="377"/>
    </row>
    <row r="570" spans="11:13" s="140" customFormat="1" ht="15">
      <c r="K570" s="377"/>
      <c r="L570" s="377"/>
      <c r="M570" s="377"/>
    </row>
    <row r="571" spans="11:13" s="140" customFormat="1" ht="15">
      <c r="K571" s="377"/>
      <c r="L571" s="377"/>
      <c r="M571" s="377"/>
    </row>
    <row r="572" spans="11:13" s="140" customFormat="1" ht="15">
      <c r="K572" s="377"/>
      <c r="L572" s="377"/>
      <c r="M572" s="377"/>
    </row>
    <row r="573" spans="11:13" s="140" customFormat="1" ht="15">
      <c r="K573" s="377"/>
      <c r="L573" s="377"/>
      <c r="M573" s="377"/>
    </row>
    <row r="574" spans="11:13" s="140" customFormat="1" ht="15">
      <c r="K574" s="377"/>
      <c r="L574" s="377"/>
      <c r="M574" s="377"/>
    </row>
    <row r="575" spans="11:13" s="140" customFormat="1" ht="15">
      <c r="K575" s="377"/>
      <c r="L575" s="377"/>
      <c r="M575" s="377"/>
    </row>
    <row r="576" spans="11:13" s="140" customFormat="1" ht="15">
      <c r="K576" s="377"/>
      <c r="L576" s="377"/>
      <c r="M576" s="377"/>
    </row>
    <row r="577" spans="11:13" s="140" customFormat="1" ht="15">
      <c r="K577" s="377"/>
      <c r="L577" s="377"/>
      <c r="M577" s="377"/>
    </row>
    <row r="578" spans="11:13" s="140" customFormat="1" ht="15">
      <c r="K578" s="377"/>
      <c r="L578" s="377"/>
      <c r="M578" s="377"/>
    </row>
    <row r="579" spans="11:13" s="140" customFormat="1" ht="15">
      <c r="K579" s="377"/>
      <c r="L579" s="377"/>
      <c r="M579" s="377"/>
    </row>
    <row r="580" spans="11:13" s="140" customFormat="1" ht="15">
      <c r="K580" s="377"/>
      <c r="L580" s="377"/>
      <c r="M580" s="377"/>
    </row>
    <row r="581" spans="11:13" s="140" customFormat="1" ht="15">
      <c r="K581" s="377"/>
      <c r="L581" s="377"/>
      <c r="M581" s="377"/>
    </row>
    <row r="582" spans="11:13" s="140" customFormat="1" ht="15">
      <c r="K582" s="377"/>
      <c r="L582" s="377"/>
      <c r="M582" s="377"/>
    </row>
    <row r="583" spans="11:13" s="140" customFormat="1" ht="15">
      <c r="K583" s="377"/>
      <c r="L583" s="377"/>
      <c r="M583" s="377"/>
    </row>
    <row r="584" spans="11:13" s="140" customFormat="1" ht="15">
      <c r="K584" s="377"/>
      <c r="L584" s="377"/>
      <c r="M584" s="377"/>
    </row>
    <row r="585" spans="11:13" s="140" customFormat="1" ht="15">
      <c r="K585" s="377"/>
      <c r="L585" s="377"/>
      <c r="M585" s="377"/>
    </row>
    <row r="586" spans="11:13" s="140" customFormat="1" ht="15">
      <c r="K586" s="377"/>
      <c r="L586" s="377"/>
      <c r="M586" s="377"/>
    </row>
    <row r="587" spans="11:13" s="140" customFormat="1" ht="15">
      <c r="K587" s="377"/>
      <c r="L587" s="377"/>
      <c r="M587" s="377"/>
    </row>
    <row r="588" spans="11:13" s="140" customFormat="1" ht="15">
      <c r="K588" s="377"/>
      <c r="L588" s="377"/>
      <c r="M588" s="377"/>
    </row>
    <row r="589" spans="11:13" s="140" customFormat="1" ht="15">
      <c r="K589" s="377"/>
      <c r="L589" s="377"/>
      <c r="M589" s="377"/>
    </row>
    <row r="590" spans="11:13" s="140" customFormat="1" ht="15">
      <c r="K590" s="377"/>
      <c r="L590" s="377"/>
      <c r="M590" s="377"/>
    </row>
    <row r="591" spans="11:13" s="140" customFormat="1" ht="15">
      <c r="K591" s="377"/>
      <c r="L591" s="377"/>
      <c r="M591" s="377"/>
    </row>
    <row r="592" spans="11:13" s="140" customFormat="1" ht="15">
      <c r="K592" s="377"/>
      <c r="L592" s="377"/>
      <c r="M592" s="377"/>
    </row>
    <row r="593" spans="11:13" s="140" customFormat="1" ht="15">
      <c r="K593" s="377"/>
      <c r="L593" s="377"/>
      <c r="M593" s="377"/>
    </row>
    <row r="594" spans="11:13" s="140" customFormat="1" ht="15">
      <c r="K594" s="377"/>
      <c r="L594" s="377"/>
      <c r="M594" s="377"/>
    </row>
    <row r="595" spans="11:13" s="140" customFormat="1" ht="15">
      <c r="K595" s="377"/>
      <c r="L595" s="377"/>
      <c r="M595" s="377"/>
    </row>
    <row r="596" spans="11:13" s="140" customFormat="1" ht="15">
      <c r="K596" s="377"/>
      <c r="L596" s="377"/>
      <c r="M596" s="377"/>
    </row>
    <row r="597" spans="11:13" s="140" customFormat="1" ht="15">
      <c r="K597" s="377"/>
      <c r="L597" s="377"/>
      <c r="M597" s="377"/>
    </row>
    <row r="598" spans="11:13" s="140" customFormat="1" ht="15">
      <c r="K598" s="377"/>
      <c r="L598" s="377"/>
      <c r="M598" s="377"/>
    </row>
    <row r="599" spans="11:13" s="140" customFormat="1" ht="15">
      <c r="K599" s="377"/>
      <c r="L599" s="377"/>
      <c r="M599" s="377"/>
    </row>
    <row r="600" spans="11:13" s="140" customFormat="1" ht="15">
      <c r="K600" s="377"/>
      <c r="L600" s="377"/>
      <c r="M600" s="377"/>
    </row>
    <row r="601" spans="11:13" s="140" customFormat="1" ht="15">
      <c r="K601" s="377"/>
      <c r="L601" s="377"/>
      <c r="M601" s="377"/>
    </row>
    <row r="602" spans="11:13" s="140" customFormat="1" ht="15">
      <c r="K602" s="377"/>
      <c r="L602" s="377"/>
      <c r="M602" s="377"/>
    </row>
    <row r="603" spans="11:13" s="140" customFormat="1" ht="15">
      <c r="K603" s="377"/>
      <c r="L603" s="377"/>
      <c r="M603" s="377"/>
    </row>
    <row r="604" spans="11:13" s="140" customFormat="1" ht="15">
      <c r="K604" s="377"/>
      <c r="L604" s="377"/>
      <c r="M604" s="377"/>
    </row>
    <row r="605" spans="11:13" s="140" customFormat="1" ht="15">
      <c r="K605" s="377"/>
      <c r="L605" s="377"/>
      <c r="M605" s="377"/>
    </row>
    <row r="606" spans="11:13" s="140" customFormat="1" ht="15">
      <c r="K606" s="377"/>
      <c r="L606" s="377"/>
      <c r="M606" s="377"/>
    </row>
    <row r="607" spans="11:13" s="140" customFormat="1" ht="15">
      <c r="K607" s="377"/>
      <c r="L607" s="377"/>
      <c r="M607" s="377"/>
    </row>
    <row r="608" spans="11:13" s="140" customFormat="1" ht="15">
      <c r="K608" s="377"/>
      <c r="L608" s="377"/>
      <c r="M608" s="377"/>
    </row>
    <row r="609" spans="11:13" s="140" customFormat="1" ht="15">
      <c r="K609" s="377"/>
      <c r="L609" s="377"/>
      <c r="M609" s="377"/>
    </row>
    <row r="610" spans="11:13" s="140" customFormat="1" ht="15">
      <c r="K610" s="377"/>
      <c r="L610" s="377"/>
      <c r="M610" s="377"/>
    </row>
    <row r="611" spans="11:13" s="140" customFormat="1" ht="15">
      <c r="K611" s="377"/>
      <c r="L611" s="377"/>
      <c r="M611" s="377"/>
    </row>
    <row r="612" spans="11:13" s="140" customFormat="1" ht="15">
      <c r="K612" s="377"/>
      <c r="L612" s="377"/>
      <c r="M612" s="377"/>
    </row>
    <row r="613" spans="11:13" s="140" customFormat="1" ht="15">
      <c r="K613" s="377"/>
      <c r="L613" s="377"/>
      <c r="M613" s="377"/>
    </row>
    <row r="614" spans="11:13" s="140" customFormat="1" ht="15">
      <c r="K614" s="377"/>
      <c r="L614" s="377"/>
      <c r="M614" s="377"/>
    </row>
    <row r="615" spans="11:13" s="140" customFormat="1" ht="15">
      <c r="K615" s="377"/>
      <c r="L615" s="377"/>
      <c r="M615" s="377"/>
    </row>
    <row r="616" spans="11:13" s="140" customFormat="1" ht="15">
      <c r="K616" s="377"/>
      <c r="L616" s="377"/>
      <c r="M616" s="377"/>
    </row>
    <row r="617" spans="11:13" s="140" customFormat="1" ht="15">
      <c r="K617" s="377"/>
      <c r="L617" s="377"/>
      <c r="M617" s="377"/>
    </row>
    <row r="618" spans="11:13" s="140" customFormat="1" ht="15">
      <c r="K618" s="377"/>
      <c r="L618" s="377"/>
      <c r="M618" s="377"/>
    </row>
    <row r="619" spans="11:13" s="140" customFormat="1" ht="15">
      <c r="K619" s="377"/>
      <c r="L619" s="377"/>
      <c r="M619" s="377"/>
    </row>
    <row r="620" spans="11:13" s="140" customFormat="1" ht="15">
      <c r="K620" s="377"/>
      <c r="L620" s="377"/>
      <c r="M620" s="377"/>
    </row>
    <row r="621" spans="11:13" s="140" customFormat="1" ht="15">
      <c r="K621" s="377"/>
      <c r="L621" s="377"/>
      <c r="M621" s="377"/>
    </row>
    <row r="622" spans="11:13" s="140" customFormat="1" ht="15">
      <c r="K622" s="377"/>
      <c r="L622" s="377"/>
      <c r="M622" s="377"/>
    </row>
    <row r="623" spans="11:13" s="140" customFormat="1" ht="15">
      <c r="K623" s="377"/>
      <c r="L623" s="377"/>
      <c r="M623" s="377"/>
    </row>
    <row r="624" spans="11:13" s="140" customFormat="1" ht="15">
      <c r="K624" s="377"/>
      <c r="L624" s="377"/>
      <c r="M624" s="377"/>
    </row>
    <row r="625" spans="11:13" s="140" customFormat="1" ht="15">
      <c r="K625" s="377"/>
      <c r="L625" s="377"/>
      <c r="M625" s="377"/>
    </row>
    <row r="626" spans="11:13" s="140" customFormat="1" ht="15">
      <c r="K626" s="377"/>
      <c r="L626" s="377"/>
      <c r="M626" s="377"/>
    </row>
    <row r="627" spans="11:13" s="140" customFormat="1" ht="15">
      <c r="K627" s="377"/>
      <c r="L627" s="377"/>
      <c r="M627" s="377"/>
    </row>
    <row r="628" spans="11:13" s="140" customFormat="1" ht="15">
      <c r="K628" s="377"/>
      <c r="L628" s="377"/>
      <c r="M628" s="377"/>
    </row>
    <row r="629" spans="11:13" s="140" customFormat="1" ht="15">
      <c r="K629" s="377"/>
      <c r="L629" s="377"/>
      <c r="M629" s="377"/>
    </row>
    <row r="630" spans="11:13" s="140" customFormat="1" ht="15">
      <c r="K630" s="377"/>
      <c r="L630" s="377"/>
      <c r="M630" s="377"/>
    </row>
    <row r="631" spans="11:13" s="140" customFormat="1" ht="15">
      <c r="K631" s="377"/>
      <c r="L631" s="377"/>
      <c r="M631" s="377"/>
    </row>
    <row r="632" spans="11:13" s="140" customFormat="1" ht="15">
      <c r="K632" s="377"/>
      <c r="L632" s="377"/>
      <c r="M632" s="377"/>
    </row>
    <row r="633" spans="11:13" s="140" customFormat="1" ht="15">
      <c r="K633" s="377"/>
      <c r="L633" s="377"/>
      <c r="M633" s="377"/>
    </row>
    <row r="634" spans="11:13" s="140" customFormat="1" ht="15">
      <c r="K634" s="377"/>
      <c r="L634" s="377"/>
      <c r="M634" s="377"/>
    </row>
    <row r="635" spans="11:13" s="140" customFormat="1" ht="15">
      <c r="K635" s="377"/>
      <c r="L635" s="377"/>
      <c r="M635" s="377"/>
    </row>
    <row r="636" spans="11:13" s="140" customFormat="1" ht="15">
      <c r="K636" s="377"/>
      <c r="L636" s="377"/>
      <c r="M636" s="377"/>
    </row>
    <row r="637" spans="11:13" s="140" customFormat="1" ht="15">
      <c r="K637" s="377"/>
      <c r="L637" s="377"/>
      <c r="M637" s="377"/>
    </row>
    <row r="638" spans="11:13" s="140" customFormat="1" ht="15">
      <c r="K638" s="377"/>
      <c r="L638" s="377"/>
      <c r="M638" s="377"/>
    </row>
    <row r="639" spans="11:13" s="140" customFormat="1" ht="15">
      <c r="K639" s="377"/>
      <c r="L639" s="377"/>
      <c r="M639" s="377"/>
    </row>
    <row r="640" spans="11:13" s="140" customFormat="1" ht="15">
      <c r="K640" s="377"/>
      <c r="L640" s="377"/>
      <c r="M640" s="377"/>
    </row>
    <row r="641" spans="11:13" s="140" customFormat="1" ht="15">
      <c r="K641" s="377"/>
      <c r="L641" s="377"/>
      <c r="M641" s="377"/>
    </row>
    <row r="642" spans="11:13" s="140" customFormat="1" ht="15">
      <c r="K642" s="377"/>
      <c r="L642" s="377"/>
      <c r="M642" s="377"/>
    </row>
    <row r="643" spans="11:13" s="140" customFormat="1" ht="15">
      <c r="K643" s="377"/>
      <c r="L643" s="377"/>
      <c r="M643" s="377"/>
    </row>
    <row r="644" spans="11:13" s="140" customFormat="1" ht="15">
      <c r="K644" s="377"/>
      <c r="L644" s="377"/>
      <c r="M644" s="377"/>
    </row>
    <row r="645" spans="11:13" s="140" customFormat="1" ht="15">
      <c r="K645" s="377"/>
      <c r="L645" s="377"/>
      <c r="M645" s="377"/>
    </row>
    <row r="646" spans="11:13" s="140" customFormat="1" ht="15">
      <c r="K646" s="377"/>
      <c r="L646" s="377"/>
      <c r="M646" s="377"/>
    </row>
    <row r="647" spans="11:13" s="140" customFormat="1" ht="15">
      <c r="K647" s="377"/>
      <c r="L647" s="377"/>
      <c r="M647" s="377"/>
    </row>
    <row r="648" spans="11:13" s="140" customFormat="1" ht="15">
      <c r="K648" s="377"/>
      <c r="L648" s="377"/>
      <c r="M648" s="377"/>
    </row>
    <row r="649" spans="11:13" s="140" customFormat="1" ht="15">
      <c r="K649" s="377"/>
      <c r="L649" s="377"/>
      <c r="M649" s="377"/>
    </row>
    <row r="650" spans="11:13" s="140" customFormat="1" ht="15">
      <c r="K650" s="377"/>
      <c r="L650" s="377"/>
      <c r="M650" s="377"/>
    </row>
    <row r="651" spans="11:13" s="140" customFormat="1" ht="15">
      <c r="K651" s="377"/>
      <c r="L651" s="377"/>
      <c r="M651" s="377"/>
    </row>
    <row r="652" spans="11:13" s="140" customFormat="1" ht="15">
      <c r="K652" s="377"/>
      <c r="L652" s="377"/>
      <c r="M652" s="377"/>
    </row>
    <row r="653" spans="11:13" s="140" customFormat="1" ht="15">
      <c r="K653" s="377"/>
      <c r="L653" s="377"/>
      <c r="M653" s="377"/>
    </row>
    <row r="654" spans="11:13" s="140" customFormat="1" ht="15">
      <c r="K654" s="377"/>
      <c r="L654" s="377"/>
      <c r="M654" s="377"/>
    </row>
    <row r="655" spans="11:13" s="140" customFormat="1" ht="15">
      <c r="K655" s="377"/>
      <c r="L655" s="377"/>
      <c r="M655" s="377"/>
    </row>
    <row r="656" spans="11:13" s="140" customFormat="1" ht="15">
      <c r="K656" s="377"/>
      <c r="L656" s="377"/>
      <c r="M656" s="377"/>
    </row>
    <row r="657" spans="11:13" s="140" customFormat="1" ht="15">
      <c r="K657" s="377"/>
      <c r="L657" s="377"/>
      <c r="M657" s="377"/>
    </row>
    <row r="658" spans="11:13" s="140" customFormat="1" ht="15">
      <c r="K658" s="377"/>
      <c r="L658" s="377"/>
      <c r="M658" s="377"/>
    </row>
    <row r="659" spans="11:13" s="140" customFormat="1" ht="15">
      <c r="K659" s="377"/>
      <c r="L659" s="377"/>
      <c r="M659" s="377"/>
    </row>
    <row r="660" spans="11:13" s="140" customFormat="1" ht="15">
      <c r="K660" s="377"/>
      <c r="L660" s="377"/>
      <c r="M660" s="377"/>
    </row>
    <row r="661" spans="11:13" s="140" customFormat="1" ht="15">
      <c r="K661" s="377"/>
      <c r="L661" s="377"/>
      <c r="M661" s="377"/>
    </row>
    <row r="662" spans="11:13" s="140" customFormat="1" ht="15">
      <c r="K662" s="377"/>
      <c r="L662" s="377"/>
      <c r="M662" s="377"/>
    </row>
    <row r="663" spans="11:13" s="140" customFormat="1" ht="15">
      <c r="K663" s="377"/>
      <c r="L663" s="377"/>
      <c r="M663" s="377"/>
    </row>
    <row r="664" spans="11:13" s="140" customFormat="1" ht="15">
      <c r="K664" s="377"/>
      <c r="L664" s="377"/>
      <c r="M664" s="377"/>
    </row>
    <row r="665" spans="11:13" s="140" customFormat="1" ht="15">
      <c r="K665" s="377"/>
      <c r="L665" s="377"/>
      <c r="M665" s="377"/>
    </row>
    <row r="666" spans="11:13" s="140" customFormat="1" ht="15">
      <c r="K666" s="377"/>
      <c r="L666" s="377"/>
      <c r="M666" s="377"/>
    </row>
    <row r="667" spans="11:13" s="140" customFormat="1" ht="15">
      <c r="K667" s="377"/>
      <c r="L667" s="377"/>
      <c r="M667" s="377"/>
    </row>
    <row r="668" spans="11:13" s="140" customFormat="1" ht="15">
      <c r="K668" s="377"/>
      <c r="L668" s="377"/>
      <c r="M668" s="377"/>
    </row>
    <row r="669" spans="11:13" s="140" customFormat="1" ht="15">
      <c r="K669" s="377"/>
      <c r="L669" s="377"/>
      <c r="M669" s="377"/>
    </row>
    <row r="670" spans="11:13" s="140" customFormat="1" ht="15">
      <c r="K670" s="377"/>
      <c r="L670" s="377"/>
      <c r="M670" s="377"/>
    </row>
    <row r="671" spans="11:13" s="140" customFormat="1" ht="15">
      <c r="K671" s="377"/>
      <c r="L671" s="377"/>
      <c r="M671" s="377"/>
    </row>
    <row r="672" spans="11:13" s="140" customFormat="1" ht="15">
      <c r="K672" s="377"/>
      <c r="L672" s="377"/>
      <c r="M672" s="377"/>
    </row>
    <row r="673" spans="11:13" s="140" customFormat="1" ht="15">
      <c r="K673" s="377"/>
      <c r="L673" s="377"/>
      <c r="M673" s="377"/>
    </row>
    <row r="674" spans="11:13" s="140" customFormat="1" ht="15">
      <c r="K674" s="377"/>
      <c r="L674" s="377"/>
      <c r="M674" s="377"/>
    </row>
    <row r="675" spans="11:13" s="140" customFormat="1" ht="15">
      <c r="K675" s="377"/>
      <c r="L675" s="377"/>
      <c r="M675" s="377"/>
    </row>
    <row r="676" spans="11:13" s="140" customFormat="1" ht="15">
      <c r="K676" s="377"/>
      <c r="L676" s="377"/>
      <c r="M676" s="377"/>
    </row>
    <row r="677" spans="11:13" s="140" customFormat="1" ht="15">
      <c r="K677" s="377"/>
      <c r="L677" s="377"/>
      <c r="M677" s="377"/>
    </row>
    <row r="678" spans="11:13" s="140" customFormat="1" ht="15">
      <c r="K678" s="377"/>
      <c r="L678" s="377"/>
      <c r="M678" s="377"/>
    </row>
    <row r="679" spans="11:13" s="140" customFormat="1" ht="15">
      <c r="K679" s="377"/>
      <c r="L679" s="377"/>
      <c r="M679" s="377"/>
    </row>
    <row r="680" spans="11:13" s="140" customFormat="1" ht="15">
      <c r="K680" s="377"/>
      <c r="L680" s="377"/>
      <c r="M680" s="377"/>
    </row>
    <row r="681" spans="11:13" s="140" customFormat="1" ht="15">
      <c r="K681" s="377"/>
      <c r="L681" s="377"/>
      <c r="M681" s="377"/>
    </row>
    <row r="682" spans="11:13" s="140" customFormat="1" ht="15">
      <c r="K682" s="377"/>
      <c r="L682" s="377"/>
      <c r="M682" s="377"/>
    </row>
    <row r="683" spans="11:13" s="140" customFormat="1" ht="15">
      <c r="K683" s="377"/>
      <c r="L683" s="377"/>
      <c r="M683" s="377"/>
    </row>
    <row r="684" spans="11:13" s="140" customFormat="1" ht="15">
      <c r="K684" s="377"/>
      <c r="L684" s="377"/>
      <c r="M684" s="377"/>
    </row>
    <row r="685" spans="11:13" s="140" customFormat="1" ht="15">
      <c r="K685" s="377"/>
      <c r="L685" s="377"/>
      <c r="M685" s="377"/>
    </row>
    <row r="686" spans="11:13" s="140" customFormat="1" ht="15">
      <c r="K686" s="377"/>
      <c r="L686" s="377"/>
      <c r="M686" s="377"/>
    </row>
    <row r="687" spans="11:13" s="140" customFormat="1" ht="15">
      <c r="K687" s="377"/>
      <c r="L687" s="377"/>
      <c r="M687" s="377"/>
    </row>
    <row r="688" spans="11:13" s="140" customFormat="1" ht="15">
      <c r="K688" s="377"/>
      <c r="L688" s="377"/>
      <c r="M688" s="377"/>
    </row>
    <row r="689" spans="11:13" s="140" customFormat="1" ht="15">
      <c r="K689" s="377"/>
      <c r="L689" s="377"/>
      <c r="M689" s="377"/>
    </row>
    <row r="690" spans="11:13" s="140" customFormat="1" ht="15">
      <c r="K690" s="377"/>
      <c r="L690" s="377"/>
      <c r="M690" s="377"/>
    </row>
    <row r="691" spans="11:13" s="140" customFormat="1" ht="15">
      <c r="K691" s="377"/>
      <c r="L691" s="377"/>
      <c r="M691" s="377"/>
    </row>
    <row r="692" spans="11:13" s="140" customFormat="1" ht="15">
      <c r="K692" s="377"/>
      <c r="L692" s="377"/>
      <c r="M692" s="377"/>
    </row>
    <row r="693" spans="11:13" s="140" customFormat="1" ht="15">
      <c r="K693" s="377"/>
      <c r="L693" s="377"/>
      <c r="M693" s="377"/>
    </row>
    <row r="694" spans="11:13" s="140" customFormat="1" ht="15">
      <c r="K694" s="377"/>
      <c r="L694" s="377"/>
      <c r="M694" s="377"/>
    </row>
    <row r="695" spans="11:13" s="140" customFormat="1" ht="15">
      <c r="K695" s="377"/>
      <c r="L695" s="377"/>
      <c r="M695" s="377"/>
    </row>
    <row r="696" spans="11:13" s="140" customFormat="1" ht="15">
      <c r="K696" s="377"/>
      <c r="L696" s="377"/>
      <c r="M696" s="377"/>
    </row>
    <row r="697" spans="11:13" s="140" customFormat="1" ht="15">
      <c r="K697" s="377"/>
      <c r="L697" s="377"/>
      <c r="M697" s="377"/>
    </row>
    <row r="698" spans="11:13" s="140" customFormat="1" ht="15">
      <c r="K698" s="377"/>
      <c r="L698" s="377"/>
      <c r="M698" s="377"/>
    </row>
    <row r="699" spans="11:13" s="140" customFormat="1" ht="15">
      <c r="K699" s="377"/>
      <c r="L699" s="377"/>
      <c r="M699" s="377"/>
    </row>
    <row r="700" spans="11:13" s="140" customFormat="1" ht="15">
      <c r="K700" s="377"/>
      <c r="L700" s="377"/>
      <c r="M700" s="377"/>
    </row>
    <row r="701" spans="11:13" s="140" customFormat="1" ht="15">
      <c r="K701" s="377"/>
      <c r="L701" s="377"/>
      <c r="M701" s="377"/>
    </row>
    <row r="702" spans="11:13" s="140" customFormat="1" ht="15">
      <c r="K702" s="377"/>
      <c r="L702" s="377"/>
      <c r="M702" s="377"/>
    </row>
    <row r="703" spans="11:13" s="140" customFormat="1" ht="15">
      <c r="K703" s="377"/>
      <c r="L703" s="377"/>
      <c r="M703" s="377"/>
    </row>
    <row r="704" spans="11:13" s="140" customFormat="1" ht="15">
      <c r="K704" s="377"/>
      <c r="L704" s="377"/>
      <c r="M704" s="377"/>
    </row>
    <row r="705" spans="11:13" s="140" customFormat="1" ht="15">
      <c r="K705" s="377"/>
      <c r="L705" s="377"/>
      <c r="M705" s="377"/>
    </row>
    <row r="706" spans="11:13" s="140" customFormat="1" ht="15">
      <c r="K706" s="377"/>
      <c r="L706" s="377"/>
      <c r="M706" s="377"/>
    </row>
    <row r="707" spans="11:13" s="140" customFormat="1" ht="15">
      <c r="K707" s="377"/>
      <c r="L707" s="377"/>
      <c r="M707" s="377"/>
    </row>
    <row r="708" spans="11:13" s="140" customFormat="1" ht="15">
      <c r="K708" s="377"/>
      <c r="L708" s="377"/>
      <c r="M708" s="377"/>
    </row>
    <row r="709" spans="11:13" s="140" customFormat="1" ht="15">
      <c r="K709" s="377"/>
      <c r="L709" s="377"/>
      <c r="M709" s="377"/>
    </row>
    <row r="710" spans="11:13" s="140" customFormat="1" ht="15">
      <c r="K710" s="377"/>
      <c r="L710" s="377"/>
      <c r="M710" s="377"/>
    </row>
    <row r="711" spans="11:13" s="140" customFormat="1" ht="15">
      <c r="K711" s="377"/>
      <c r="L711" s="377"/>
      <c r="M711" s="377"/>
    </row>
    <row r="712" spans="11:13" s="140" customFormat="1" ht="15">
      <c r="K712" s="377"/>
      <c r="L712" s="377"/>
      <c r="M712" s="377"/>
    </row>
    <row r="713" spans="11:13" s="140" customFormat="1" ht="15">
      <c r="K713" s="377"/>
      <c r="L713" s="377"/>
      <c r="M713" s="377"/>
    </row>
    <row r="714" spans="11:13" s="140" customFormat="1" ht="15">
      <c r="K714" s="377"/>
      <c r="L714" s="377"/>
      <c r="M714" s="377"/>
    </row>
    <row r="715" spans="11:13" s="140" customFormat="1" ht="15">
      <c r="K715" s="377"/>
      <c r="L715" s="377"/>
      <c r="M715" s="377"/>
    </row>
    <row r="716" spans="11:13" s="140" customFormat="1" ht="15">
      <c r="K716" s="377"/>
      <c r="L716" s="377"/>
      <c r="M716" s="377"/>
    </row>
    <row r="717" spans="11:13" s="140" customFormat="1" ht="15">
      <c r="K717" s="377"/>
      <c r="L717" s="377"/>
      <c r="M717" s="377"/>
    </row>
    <row r="718" spans="11:13" s="140" customFormat="1" ht="15">
      <c r="K718" s="377"/>
      <c r="L718" s="377"/>
      <c r="M718" s="377"/>
    </row>
    <row r="719" spans="11:13" s="140" customFormat="1" ht="15">
      <c r="K719" s="377"/>
      <c r="L719" s="377"/>
      <c r="M719" s="377"/>
    </row>
    <row r="720" spans="11:13" s="140" customFormat="1" ht="15">
      <c r="K720" s="377"/>
      <c r="L720" s="377"/>
      <c r="M720" s="377"/>
    </row>
    <row r="721" spans="11:13" s="140" customFormat="1" ht="15">
      <c r="K721" s="377"/>
      <c r="L721" s="377"/>
      <c r="M721" s="377"/>
    </row>
    <row r="722" spans="11:13" s="140" customFormat="1" ht="15">
      <c r="K722" s="377"/>
      <c r="L722" s="377"/>
      <c r="M722" s="377"/>
    </row>
    <row r="723" spans="11:13" s="140" customFormat="1" ht="15">
      <c r="K723" s="377"/>
      <c r="L723" s="377"/>
      <c r="M723" s="377"/>
    </row>
    <row r="724" spans="11:13" s="140" customFormat="1" ht="15">
      <c r="K724" s="377"/>
      <c r="L724" s="377"/>
      <c r="M724" s="377"/>
    </row>
    <row r="725" spans="11:13" s="140" customFormat="1" ht="15">
      <c r="K725" s="377"/>
      <c r="L725" s="377"/>
      <c r="M725" s="377"/>
    </row>
    <row r="726" spans="11:13" s="140" customFormat="1" ht="15">
      <c r="K726" s="377"/>
      <c r="L726" s="377"/>
      <c r="M726" s="377"/>
    </row>
    <row r="727" spans="11:13" s="140" customFormat="1" ht="15">
      <c r="K727" s="377"/>
      <c r="L727" s="377"/>
      <c r="M727" s="377"/>
    </row>
    <row r="728" spans="11:13" s="140" customFormat="1" ht="15">
      <c r="K728" s="377"/>
      <c r="L728" s="377"/>
      <c r="M728" s="377"/>
    </row>
    <row r="729" spans="11:13" s="140" customFormat="1" ht="15">
      <c r="K729" s="377"/>
      <c r="L729" s="377"/>
      <c r="M729" s="377"/>
    </row>
    <row r="730" spans="11:13" s="140" customFormat="1" ht="15">
      <c r="K730" s="377"/>
      <c r="L730" s="377"/>
      <c r="M730" s="377"/>
    </row>
    <row r="731" spans="11:13" s="140" customFormat="1" ht="15">
      <c r="K731" s="377"/>
      <c r="L731" s="377"/>
      <c r="M731" s="377"/>
    </row>
    <row r="732" spans="11:13" s="140" customFormat="1" ht="15">
      <c r="K732" s="377"/>
      <c r="L732" s="377"/>
      <c r="M732" s="377"/>
    </row>
    <row r="733" spans="11:13" s="140" customFormat="1" ht="15">
      <c r="K733" s="377"/>
      <c r="L733" s="377"/>
      <c r="M733" s="377"/>
    </row>
    <row r="734" spans="11:13" s="140" customFormat="1" ht="15">
      <c r="K734" s="377"/>
      <c r="L734" s="377"/>
      <c r="M734" s="377"/>
    </row>
    <row r="735" spans="11:13" s="140" customFormat="1" ht="15">
      <c r="K735" s="377"/>
      <c r="L735" s="377"/>
      <c r="M735" s="377"/>
    </row>
    <row r="736" spans="11:13" s="140" customFormat="1" ht="15">
      <c r="K736" s="377"/>
      <c r="L736" s="377"/>
      <c r="M736" s="377"/>
    </row>
    <row r="737" spans="11:13" s="140" customFormat="1" ht="15">
      <c r="K737" s="377"/>
      <c r="L737" s="377"/>
      <c r="M737" s="377"/>
    </row>
    <row r="738" spans="11:13" s="140" customFormat="1" ht="15">
      <c r="K738" s="377"/>
      <c r="L738" s="377"/>
      <c r="M738" s="377"/>
    </row>
    <row r="739" spans="11:13" s="140" customFormat="1" ht="15">
      <c r="K739" s="377"/>
      <c r="L739" s="377"/>
      <c r="M739" s="377"/>
    </row>
    <row r="740" spans="11:13" s="140" customFormat="1" ht="15">
      <c r="K740" s="377"/>
      <c r="L740" s="377"/>
      <c r="M740" s="377"/>
    </row>
    <row r="741" spans="11:13" s="140" customFormat="1" ht="15">
      <c r="K741" s="377"/>
      <c r="L741" s="377"/>
      <c r="M741" s="377"/>
    </row>
    <row r="742" spans="11:13" s="140" customFormat="1" ht="15">
      <c r="K742" s="377"/>
      <c r="L742" s="377"/>
      <c r="M742" s="377"/>
    </row>
    <row r="743" spans="11:13" s="140" customFormat="1" ht="15">
      <c r="K743" s="377"/>
      <c r="L743" s="377"/>
      <c r="M743" s="377"/>
    </row>
    <row r="744" spans="11:13" s="140" customFormat="1" ht="15">
      <c r="K744" s="377"/>
      <c r="L744" s="377"/>
      <c r="M744" s="377"/>
    </row>
    <row r="745" spans="11:13" s="140" customFormat="1" ht="15">
      <c r="K745" s="377"/>
      <c r="L745" s="377"/>
      <c r="M745" s="377"/>
    </row>
    <row r="746" spans="11:13" s="140" customFormat="1" ht="15">
      <c r="K746" s="377"/>
      <c r="L746" s="377"/>
      <c r="M746" s="377"/>
    </row>
    <row r="747" spans="11:13" s="140" customFormat="1" ht="15">
      <c r="K747" s="377"/>
      <c r="L747" s="377"/>
      <c r="M747" s="377"/>
    </row>
    <row r="748" spans="11:13" s="140" customFormat="1" ht="15">
      <c r="K748" s="377"/>
      <c r="L748" s="377"/>
      <c r="M748" s="377"/>
    </row>
    <row r="749" spans="11:13" s="140" customFormat="1" ht="15">
      <c r="K749" s="377"/>
      <c r="L749" s="377"/>
      <c r="M749" s="377"/>
    </row>
    <row r="750" spans="11:13" s="140" customFormat="1" ht="15">
      <c r="K750" s="377"/>
      <c r="L750" s="377"/>
      <c r="M750" s="377"/>
    </row>
    <row r="751" spans="11:13" s="140" customFormat="1" ht="15">
      <c r="K751" s="377"/>
      <c r="L751" s="377"/>
      <c r="M751" s="377"/>
    </row>
    <row r="752" spans="11:13" s="140" customFormat="1" ht="15">
      <c r="K752" s="377"/>
      <c r="L752" s="377"/>
      <c r="M752" s="377"/>
    </row>
    <row r="753" spans="11:13" s="140" customFormat="1" ht="15">
      <c r="K753" s="377"/>
      <c r="L753" s="377"/>
      <c r="M753" s="377"/>
    </row>
    <row r="754" spans="11:13" s="140" customFormat="1" ht="15">
      <c r="K754" s="377"/>
      <c r="L754" s="377"/>
      <c r="M754" s="377"/>
    </row>
    <row r="755" spans="11:13" s="140" customFormat="1" ht="15">
      <c r="K755" s="377"/>
      <c r="L755" s="377"/>
      <c r="M755" s="377"/>
    </row>
    <row r="756" spans="11:13" s="140" customFormat="1" ht="15">
      <c r="K756" s="377"/>
      <c r="L756" s="377"/>
      <c r="M756" s="377"/>
    </row>
    <row r="757" spans="11:13" s="140" customFormat="1" ht="15">
      <c r="K757" s="377"/>
      <c r="L757" s="377"/>
      <c r="M757" s="377"/>
    </row>
    <row r="758" spans="11:13" s="140" customFormat="1" ht="15">
      <c r="K758" s="377"/>
      <c r="L758" s="377"/>
      <c r="M758" s="377"/>
    </row>
    <row r="759" spans="11:13" s="140" customFormat="1" ht="15">
      <c r="K759" s="377"/>
      <c r="L759" s="377"/>
      <c r="M759" s="377"/>
    </row>
    <row r="760" spans="11:13" s="140" customFormat="1" ht="15">
      <c r="K760" s="377"/>
      <c r="L760" s="377"/>
      <c r="M760" s="377"/>
    </row>
    <row r="761" spans="11:13" s="140" customFormat="1" ht="15">
      <c r="K761" s="377"/>
      <c r="L761" s="377"/>
      <c r="M761" s="377"/>
    </row>
    <row r="762" spans="11:13" s="140" customFormat="1" ht="15">
      <c r="K762" s="377"/>
      <c r="L762" s="377"/>
      <c r="M762" s="377"/>
    </row>
    <row r="763" spans="11:13" s="140" customFormat="1" ht="15">
      <c r="K763" s="377"/>
      <c r="L763" s="377"/>
      <c r="M763" s="377"/>
    </row>
    <row r="764" spans="11:13" s="140" customFormat="1" ht="15">
      <c r="K764" s="377"/>
      <c r="L764" s="377"/>
      <c r="M764" s="377"/>
    </row>
    <row r="765" spans="11:13" s="140" customFormat="1" ht="15">
      <c r="K765" s="377"/>
      <c r="L765" s="377"/>
      <c r="M765" s="377"/>
    </row>
    <row r="766" spans="11:13" s="140" customFormat="1" ht="15">
      <c r="K766" s="377"/>
      <c r="L766" s="377"/>
      <c r="M766" s="377"/>
    </row>
    <row r="767" spans="11:13" s="140" customFormat="1" ht="15">
      <c r="K767" s="377"/>
      <c r="L767" s="377"/>
      <c r="M767" s="377"/>
    </row>
    <row r="768" spans="11:13" s="140" customFormat="1" ht="15">
      <c r="K768" s="377"/>
      <c r="L768" s="377"/>
      <c r="M768" s="377"/>
    </row>
    <row r="769" spans="11:13" s="140" customFormat="1" ht="15">
      <c r="K769" s="377"/>
      <c r="L769" s="377"/>
      <c r="M769" s="377"/>
    </row>
    <row r="770" spans="11:13" s="140" customFormat="1" ht="15">
      <c r="K770" s="377"/>
      <c r="L770" s="377"/>
      <c r="M770" s="377"/>
    </row>
    <row r="771" spans="11:13" s="140" customFormat="1" ht="15">
      <c r="K771" s="377"/>
      <c r="L771" s="377"/>
      <c r="M771" s="377"/>
    </row>
    <row r="772" spans="11:13" s="140" customFormat="1" ht="15">
      <c r="K772" s="377"/>
      <c r="L772" s="377"/>
      <c r="M772" s="377"/>
    </row>
    <row r="773" spans="11:13" s="140" customFormat="1" ht="15">
      <c r="K773" s="377"/>
      <c r="L773" s="377"/>
      <c r="M773" s="377"/>
    </row>
    <row r="774" spans="11:13" s="140" customFormat="1" ht="15">
      <c r="K774" s="377"/>
      <c r="L774" s="377"/>
      <c r="M774" s="377"/>
    </row>
    <row r="775" spans="11:13" s="140" customFormat="1" ht="15">
      <c r="K775" s="377"/>
      <c r="L775" s="377"/>
      <c r="M775" s="377"/>
    </row>
    <row r="776" spans="11:13" s="140" customFormat="1" ht="15">
      <c r="K776" s="377"/>
      <c r="L776" s="377"/>
      <c r="M776" s="377"/>
    </row>
    <row r="777" spans="11:13" s="140" customFormat="1" ht="15">
      <c r="K777" s="377"/>
      <c r="L777" s="377"/>
      <c r="M777" s="377"/>
    </row>
    <row r="778" spans="11:13" s="140" customFormat="1" ht="15">
      <c r="K778" s="377"/>
      <c r="L778" s="377"/>
      <c r="M778" s="377"/>
    </row>
    <row r="779" spans="11:13" s="140" customFormat="1" ht="15">
      <c r="K779" s="377"/>
      <c r="L779" s="377"/>
      <c r="M779" s="377"/>
    </row>
    <row r="780" spans="11:13" s="140" customFormat="1" ht="15">
      <c r="K780" s="377"/>
      <c r="L780" s="377"/>
      <c r="M780" s="377"/>
    </row>
    <row r="781" spans="11:13" s="140" customFormat="1" ht="15">
      <c r="K781" s="377"/>
      <c r="L781" s="377"/>
      <c r="M781" s="377"/>
    </row>
    <row r="782" spans="11:13" s="140" customFormat="1" ht="15">
      <c r="K782" s="377"/>
      <c r="L782" s="377"/>
      <c r="M782" s="377"/>
    </row>
    <row r="783" spans="11:13" s="140" customFormat="1" ht="15">
      <c r="K783" s="377"/>
      <c r="L783" s="377"/>
      <c r="M783" s="377"/>
    </row>
    <row r="784" spans="11:13" s="140" customFormat="1" ht="15">
      <c r="K784" s="377"/>
      <c r="L784" s="377"/>
      <c r="M784" s="377"/>
    </row>
    <row r="785" spans="11:13" s="140" customFormat="1" ht="15">
      <c r="K785" s="377"/>
      <c r="L785" s="377"/>
      <c r="M785" s="377"/>
    </row>
    <row r="786" spans="11:13" s="140" customFormat="1" ht="15">
      <c r="K786" s="377"/>
      <c r="L786" s="377"/>
      <c r="M786" s="377"/>
    </row>
    <row r="787" spans="11:13" s="140" customFormat="1" ht="15">
      <c r="K787" s="377"/>
      <c r="L787" s="377"/>
      <c r="M787" s="377"/>
    </row>
    <row r="788" spans="11:13" s="140" customFormat="1" ht="15">
      <c r="K788" s="377"/>
      <c r="L788" s="377"/>
      <c r="M788" s="377"/>
    </row>
    <row r="789" spans="11:13" s="140" customFormat="1" ht="15">
      <c r="K789" s="377"/>
      <c r="L789" s="377"/>
      <c r="M789" s="377"/>
    </row>
    <row r="790" spans="11:13" s="140" customFormat="1" ht="15">
      <c r="K790" s="377"/>
      <c r="L790" s="377"/>
      <c r="M790" s="377"/>
    </row>
    <row r="791" spans="11:13" s="140" customFormat="1" ht="15">
      <c r="K791" s="377"/>
      <c r="L791" s="377"/>
      <c r="M791" s="377"/>
    </row>
    <row r="792" spans="11:13" s="140" customFormat="1" ht="15">
      <c r="K792" s="377"/>
      <c r="L792" s="377"/>
      <c r="M792" s="377"/>
    </row>
    <row r="793" spans="11:13" s="140" customFormat="1" ht="15">
      <c r="K793" s="377"/>
      <c r="L793" s="377"/>
      <c r="M793" s="377"/>
    </row>
    <row r="794" spans="11:13" s="140" customFormat="1" ht="15">
      <c r="K794" s="377"/>
      <c r="L794" s="377"/>
      <c r="M794" s="377"/>
    </row>
    <row r="795" spans="11:13" s="140" customFormat="1" ht="15">
      <c r="K795" s="377"/>
      <c r="L795" s="377"/>
      <c r="M795" s="377"/>
    </row>
    <row r="796" spans="11:13" s="140" customFormat="1" ht="15">
      <c r="K796" s="377"/>
      <c r="L796" s="377"/>
      <c r="M796" s="377"/>
    </row>
    <row r="797" spans="11:13" s="140" customFormat="1" ht="15">
      <c r="K797" s="377"/>
      <c r="L797" s="377"/>
      <c r="M797" s="377"/>
    </row>
    <row r="798" spans="11:13" s="140" customFormat="1" ht="15">
      <c r="K798" s="377"/>
      <c r="L798" s="377"/>
      <c r="M798" s="377"/>
    </row>
    <row r="799" spans="11:13" s="140" customFormat="1" ht="15">
      <c r="K799" s="377"/>
      <c r="L799" s="377"/>
      <c r="M799" s="377"/>
    </row>
    <row r="800" spans="11:13" s="140" customFormat="1" ht="15">
      <c r="K800" s="377"/>
      <c r="L800" s="377"/>
      <c r="M800" s="377"/>
    </row>
    <row r="801" spans="11:13" s="140" customFormat="1" ht="15">
      <c r="K801" s="377"/>
      <c r="L801" s="377"/>
      <c r="M801" s="377"/>
    </row>
    <row r="802" spans="11:13" s="140" customFormat="1" ht="15">
      <c r="K802" s="377"/>
      <c r="L802" s="377"/>
      <c r="M802" s="377"/>
    </row>
    <row r="803" spans="11:13" s="140" customFormat="1" ht="15">
      <c r="K803" s="377"/>
      <c r="L803" s="377"/>
      <c r="M803" s="377"/>
    </row>
    <row r="804" spans="11:13" s="140" customFormat="1" ht="15">
      <c r="K804" s="377"/>
      <c r="L804" s="377"/>
      <c r="M804" s="377"/>
    </row>
    <row r="805" spans="11:13" s="140" customFormat="1" ht="15">
      <c r="K805" s="377"/>
      <c r="L805" s="377"/>
      <c r="M805" s="377"/>
    </row>
    <row r="806" spans="11:13" s="140" customFormat="1" ht="15">
      <c r="K806" s="377"/>
      <c r="L806" s="377"/>
      <c r="M806" s="377"/>
    </row>
    <row r="807" spans="11:13" s="140" customFormat="1" ht="15">
      <c r="K807" s="377"/>
      <c r="L807" s="377"/>
      <c r="M807" s="377"/>
    </row>
    <row r="808" spans="11:13" s="140" customFormat="1" ht="15">
      <c r="K808" s="377"/>
      <c r="L808" s="377"/>
      <c r="M808" s="377"/>
    </row>
    <row r="809" spans="11:13" s="140" customFormat="1" ht="15">
      <c r="K809" s="377"/>
      <c r="L809" s="377"/>
      <c r="M809" s="377"/>
    </row>
    <row r="810" spans="11:13" s="140" customFormat="1" ht="15">
      <c r="K810" s="377"/>
      <c r="L810" s="377"/>
      <c r="M810" s="377"/>
    </row>
    <row r="811" spans="11:13" s="140" customFormat="1" ht="15">
      <c r="K811" s="377"/>
      <c r="L811" s="377"/>
      <c r="M811" s="377"/>
    </row>
    <row r="812" spans="11:13" s="140" customFormat="1" ht="15">
      <c r="K812" s="377"/>
      <c r="L812" s="377"/>
      <c r="M812" s="377"/>
    </row>
    <row r="813" spans="11:13" s="140" customFormat="1" ht="15">
      <c r="K813" s="377"/>
      <c r="L813" s="377"/>
      <c r="M813" s="377"/>
    </row>
    <row r="814" spans="11:13" s="140" customFormat="1" ht="15">
      <c r="K814" s="377"/>
      <c r="L814" s="377"/>
      <c r="M814" s="377"/>
    </row>
    <row r="815" spans="11:13" s="140" customFormat="1" ht="15">
      <c r="K815" s="377"/>
      <c r="L815" s="377"/>
      <c r="M815" s="377"/>
    </row>
    <row r="816" spans="11:13" s="140" customFormat="1" ht="15">
      <c r="K816" s="377"/>
      <c r="L816" s="377"/>
      <c r="M816" s="377"/>
    </row>
    <row r="817" spans="11:13" s="140" customFormat="1" ht="15">
      <c r="K817" s="377"/>
      <c r="L817" s="377"/>
      <c r="M817" s="377"/>
    </row>
    <row r="818" spans="11:13" s="140" customFormat="1" ht="15">
      <c r="K818" s="377"/>
      <c r="L818" s="377"/>
      <c r="M818" s="377"/>
    </row>
    <row r="819" spans="11:13" s="140" customFormat="1" ht="15">
      <c r="K819" s="377"/>
      <c r="L819" s="377"/>
      <c r="M819" s="377"/>
    </row>
    <row r="820" spans="11:13" s="140" customFormat="1" ht="15">
      <c r="K820" s="377"/>
      <c r="L820" s="377"/>
      <c r="M820" s="377"/>
    </row>
    <row r="821" spans="11:13" s="140" customFormat="1" ht="15">
      <c r="K821" s="377"/>
      <c r="L821" s="377"/>
      <c r="M821" s="377"/>
    </row>
    <row r="822" spans="11:13" s="140" customFormat="1" ht="15">
      <c r="K822" s="377"/>
      <c r="L822" s="377"/>
      <c r="M822" s="377"/>
    </row>
    <row r="823" spans="11:13" s="140" customFormat="1" ht="15">
      <c r="K823" s="377"/>
      <c r="L823" s="377"/>
      <c r="M823" s="377"/>
    </row>
    <row r="824" spans="11:13" s="140" customFormat="1" ht="15">
      <c r="K824" s="377"/>
      <c r="L824" s="377"/>
      <c r="M824" s="377"/>
    </row>
    <row r="825" spans="11:13" s="140" customFormat="1" ht="15">
      <c r="K825" s="377"/>
      <c r="L825" s="377"/>
      <c r="M825" s="377"/>
    </row>
    <row r="826" spans="11:13" s="140" customFormat="1" ht="15">
      <c r="K826" s="377"/>
      <c r="L826" s="377"/>
      <c r="M826" s="377"/>
    </row>
    <row r="827" spans="11:13" s="140" customFormat="1" ht="15">
      <c r="K827" s="377"/>
      <c r="L827" s="377"/>
      <c r="M827" s="377"/>
    </row>
    <row r="828" spans="11:13" s="140" customFormat="1" ht="15">
      <c r="K828" s="377"/>
      <c r="L828" s="377"/>
      <c r="M828" s="377"/>
    </row>
    <row r="829" spans="11:13" s="140" customFormat="1" ht="15">
      <c r="K829" s="377"/>
      <c r="L829" s="377"/>
      <c r="M829" s="377"/>
    </row>
    <row r="830" spans="11:13" s="140" customFormat="1" ht="15">
      <c r="K830" s="377"/>
      <c r="L830" s="377"/>
      <c r="M830" s="377"/>
    </row>
    <row r="831" spans="11:13" s="140" customFormat="1" ht="15">
      <c r="K831" s="377"/>
      <c r="L831" s="377"/>
      <c r="M831" s="377"/>
    </row>
    <row r="832" spans="11:13" s="140" customFormat="1" ht="15">
      <c r="K832" s="377"/>
      <c r="L832" s="377"/>
      <c r="M832" s="377"/>
    </row>
    <row r="833" spans="11:13" s="140" customFormat="1" ht="15">
      <c r="K833" s="377"/>
      <c r="L833" s="377"/>
      <c r="M833" s="377"/>
    </row>
    <row r="834" spans="11:13" s="140" customFormat="1" ht="15">
      <c r="K834" s="377"/>
      <c r="L834" s="377"/>
      <c r="M834" s="377"/>
    </row>
    <row r="835" spans="11:13" s="140" customFormat="1" ht="15">
      <c r="K835" s="377"/>
      <c r="L835" s="377"/>
      <c r="M835" s="377"/>
    </row>
    <row r="836" spans="11:13" s="140" customFormat="1" ht="15">
      <c r="K836" s="377"/>
      <c r="L836" s="377"/>
      <c r="M836" s="377"/>
    </row>
    <row r="837" spans="11:13" s="140" customFormat="1" ht="15">
      <c r="K837" s="377"/>
      <c r="L837" s="377"/>
      <c r="M837" s="377"/>
    </row>
    <row r="838" spans="11:13" s="140" customFormat="1" ht="15">
      <c r="K838" s="377"/>
      <c r="L838" s="377"/>
      <c r="M838" s="377"/>
    </row>
    <row r="839" spans="11:13" s="140" customFormat="1" ht="15">
      <c r="K839" s="377"/>
      <c r="L839" s="377"/>
      <c r="M839" s="377"/>
    </row>
    <row r="840" spans="11:13" s="140" customFormat="1" ht="15">
      <c r="K840" s="377"/>
      <c r="L840" s="377"/>
      <c r="M840" s="377"/>
    </row>
    <row r="841" spans="11:13" s="140" customFormat="1" ht="15">
      <c r="K841" s="377"/>
      <c r="L841" s="377"/>
      <c r="M841" s="377"/>
    </row>
    <row r="842" spans="11:13" s="140" customFormat="1" ht="15">
      <c r="K842" s="377"/>
      <c r="L842" s="377"/>
      <c r="M842" s="377"/>
    </row>
    <row r="843" spans="11:13" s="140" customFormat="1" ht="15">
      <c r="K843" s="377"/>
      <c r="L843" s="377"/>
      <c r="M843" s="377"/>
    </row>
    <row r="844" spans="11:13" s="140" customFormat="1" ht="15">
      <c r="K844" s="377"/>
      <c r="L844" s="377"/>
      <c r="M844" s="377"/>
    </row>
    <row r="845" spans="11:13" s="140" customFormat="1" ht="15">
      <c r="K845" s="377"/>
      <c r="L845" s="377"/>
      <c r="M845" s="377"/>
    </row>
    <row r="846" spans="11:13" s="140" customFormat="1" ht="15">
      <c r="K846" s="377"/>
      <c r="L846" s="377"/>
      <c r="M846" s="377"/>
    </row>
    <row r="847" spans="11:13" s="140" customFormat="1" ht="15">
      <c r="K847" s="377"/>
      <c r="L847" s="377"/>
      <c r="M847" s="377"/>
    </row>
    <row r="848" spans="11:13" s="140" customFormat="1" ht="15">
      <c r="K848" s="377"/>
      <c r="L848" s="377"/>
      <c r="M848" s="377"/>
    </row>
    <row r="849" spans="11:13" s="140" customFormat="1" ht="15">
      <c r="K849" s="377"/>
      <c r="L849" s="377"/>
      <c r="M849" s="377"/>
    </row>
    <row r="850" spans="11:13" s="140" customFormat="1" ht="15">
      <c r="K850" s="377"/>
      <c r="L850" s="377"/>
      <c r="M850" s="377"/>
    </row>
    <row r="851" spans="11:13" s="140" customFormat="1" ht="15">
      <c r="K851" s="377"/>
      <c r="L851" s="377"/>
      <c r="M851" s="377"/>
    </row>
    <row r="852" spans="11:13" s="140" customFormat="1" ht="15">
      <c r="K852" s="377"/>
      <c r="L852" s="377"/>
      <c r="M852" s="377"/>
    </row>
    <row r="853" spans="11:13" s="140" customFormat="1" ht="15">
      <c r="K853" s="377"/>
      <c r="L853" s="377"/>
      <c r="M853" s="377"/>
    </row>
    <row r="854" spans="11:13" s="140" customFormat="1" ht="15">
      <c r="K854" s="377"/>
      <c r="L854" s="377"/>
      <c r="M854" s="377"/>
    </row>
    <row r="855" spans="11:13" s="140" customFormat="1" ht="15">
      <c r="K855" s="377"/>
      <c r="L855" s="377"/>
      <c r="M855" s="377"/>
    </row>
    <row r="856" spans="11:13" s="140" customFormat="1" ht="15">
      <c r="K856" s="377"/>
      <c r="L856" s="377"/>
      <c r="M856" s="377"/>
    </row>
    <row r="857" spans="11:13" s="140" customFormat="1" ht="15">
      <c r="K857" s="377"/>
      <c r="L857" s="377"/>
      <c r="M857" s="377"/>
    </row>
    <row r="858" spans="11:13" s="140" customFormat="1" ht="15">
      <c r="K858" s="377"/>
      <c r="L858" s="377"/>
      <c r="M858" s="377"/>
    </row>
    <row r="859" spans="11:13" s="140" customFormat="1" ht="15">
      <c r="K859" s="377"/>
      <c r="L859" s="377"/>
      <c r="M859" s="377"/>
    </row>
    <row r="860" spans="11:13" s="140" customFormat="1" ht="15">
      <c r="K860" s="377"/>
      <c r="L860" s="377"/>
      <c r="M860" s="377"/>
    </row>
    <row r="861" spans="11:13" s="140" customFormat="1" ht="15">
      <c r="K861" s="377"/>
      <c r="L861" s="377"/>
      <c r="M861" s="377"/>
    </row>
    <row r="862" spans="11:13" s="140" customFormat="1" ht="15">
      <c r="K862" s="377"/>
      <c r="L862" s="377"/>
      <c r="M862" s="377"/>
    </row>
    <row r="863" spans="11:13" s="140" customFormat="1" ht="15">
      <c r="K863" s="377"/>
      <c r="L863" s="377"/>
      <c r="M863" s="377"/>
    </row>
    <row r="864" spans="11:13" s="140" customFormat="1" ht="15">
      <c r="K864" s="377"/>
      <c r="L864" s="377"/>
      <c r="M864" s="377"/>
    </row>
    <row r="865" spans="11:13" s="140" customFormat="1" ht="15">
      <c r="K865" s="377"/>
      <c r="L865" s="377"/>
      <c r="M865" s="377"/>
    </row>
    <row r="866" spans="11:13" s="140" customFormat="1" ht="15">
      <c r="K866" s="377"/>
      <c r="L866" s="377"/>
      <c r="M866" s="377"/>
    </row>
    <row r="867" spans="11:13" s="140" customFormat="1" ht="15">
      <c r="K867" s="377"/>
      <c r="L867" s="377"/>
      <c r="M867" s="377"/>
    </row>
    <row r="868" spans="11:13" s="140" customFormat="1" ht="15">
      <c r="K868" s="377"/>
      <c r="L868" s="377"/>
      <c r="M868" s="377"/>
    </row>
    <row r="869" spans="11:13" s="140" customFormat="1" ht="15">
      <c r="K869" s="377"/>
      <c r="L869" s="377"/>
      <c r="M869" s="377"/>
    </row>
    <row r="870" spans="11:13" s="140" customFormat="1" ht="15">
      <c r="K870" s="377"/>
      <c r="L870" s="377"/>
      <c r="M870" s="377"/>
    </row>
    <row r="871" spans="11:13" s="140" customFormat="1" ht="15">
      <c r="K871" s="377"/>
      <c r="L871" s="377"/>
      <c r="M871" s="377"/>
    </row>
    <row r="872" spans="11:13" s="140" customFormat="1" ht="15">
      <c r="K872" s="377"/>
      <c r="L872" s="377"/>
      <c r="M872" s="377"/>
    </row>
    <row r="873" spans="11:13" s="140" customFormat="1" ht="15">
      <c r="K873" s="377"/>
      <c r="L873" s="377"/>
      <c r="M873" s="377"/>
    </row>
    <row r="874" spans="11:13" s="140" customFormat="1" ht="15">
      <c r="K874" s="377"/>
      <c r="L874" s="377"/>
      <c r="M874" s="377"/>
    </row>
    <row r="875" spans="11:13" s="140" customFormat="1" ht="15">
      <c r="K875" s="377"/>
      <c r="L875" s="377"/>
      <c r="M875" s="377"/>
    </row>
    <row r="876" spans="11:13" s="140" customFormat="1" ht="15">
      <c r="K876" s="377"/>
      <c r="L876" s="377"/>
      <c r="M876" s="377"/>
    </row>
    <row r="877" spans="11:13" s="140" customFormat="1" ht="15">
      <c r="K877" s="377"/>
      <c r="L877" s="377"/>
      <c r="M877" s="377"/>
    </row>
    <row r="878" spans="11:13" s="140" customFormat="1" ht="15">
      <c r="K878" s="377"/>
      <c r="L878" s="377"/>
      <c r="M878" s="377"/>
    </row>
    <row r="879" spans="11:13" s="140" customFormat="1" ht="15">
      <c r="K879" s="377"/>
      <c r="L879" s="377"/>
      <c r="M879" s="377"/>
    </row>
    <row r="880" spans="11:13" s="140" customFormat="1" ht="15">
      <c r="K880" s="377"/>
      <c r="L880" s="377"/>
      <c r="M880" s="377"/>
    </row>
    <row r="881" spans="11:13" s="140" customFormat="1" ht="15">
      <c r="K881" s="377"/>
      <c r="L881" s="377"/>
      <c r="M881" s="377"/>
    </row>
    <row r="882" spans="11:13" s="140" customFormat="1" ht="15">
      <c r="K882" s="377"/>
      <c r="L882" s="377"/>
      <c r="M882" s="377"/>
    </row>
    <row r="883" spans="11:13" s="140" customFormat="1" ht="15">
      <c r="K883" s="377"/>
      <c r="L883" s="377"/>
      <c r="M883" s="377"/>
    </row>
    <row r="884" spans="11:13" s="140" customFormat="1" ht="15">
      <c r="K884" s="377"/>
      <c r="L884" s="377"/>
      <c r="M884" s="377"/>
    </row>
    <row r="885" spans="11:13" s="140" customFormat="1" ht="15">
      <c r="K885" s="377"/>
      <c r="L885" s="377"/>
      <c r="M885" s="377"/>
    </row>
    <row r="886" spans="11:13" s="140" customFormat="1" ht="15">
      <c r="K886" s="377"/>
      <c r="L886" s="377"/>
      <c r="M886" s="377"/>
    </row>
    <row r="887" spans="11:13" s="140" customFormat="1" ht="15">
      <c r="K887" s="377"/>
      <c r="L887" s="377"/>
      <c r="M887" s="377"/>
    </row>
    <row r="888" spans="11:13" s="140" customFormat="1" ht="15">
      <c r="K888" s="377"/>
      <c r="L888" s="377"/>
      <c r="M888" s="377"/>
    </row>
    <row r="889" spans="11:13" s="140" customFormat="1" ht="15">
      <c r="K889" s="377"/>
      <c r="L889" s="377"/>
      <c r="M889" s="377"/>
    </row>
    <row r="890" spans="11:13" s="140" customFormat="1" ht="15">
      <c r="K890" s="377"/>
      <c r="L890" s="377"/>
      <c r="M890" s="377"/>
    </row>
    <row r="891" spans="11:13" s="140" customFormat="1" ht="15">
      <c r="K891" s="377"/>
      <c r="L891" s="377"/>
      <c r="M891" s="377"/>
    </row>
    <row r="892" spans="11:13" s="140" customFormat="1" ht="15">
      <c r="K892" s="377"/>
      <c r="L892" s="377"/>
      <c r="M892" s="377"/>
    </row>
    <row r="893" spans="11:13" s="140" customFormat="1" ht="15">
      <c r="K893" s="377"/>
      <c r="L893" s="377"/>
      <c r="M893" s="377"/>
    </row>
    <row r="894" spans="11:13" s="140" customFormat="1" ht="15">
      <c r="K894" s="377"/>
      <c r="L894" s="377"/>
      <c r="M894" s="377"/>
    </row>
    <row r="895" spans="11:13" s="140" customFormat="1" ht="15">
      <c r="K895" s="377"/>
      <c r="L895" s="377"/>
      <c r="M895" s="377"/>
    </row>
    <row r="896" spans="11:13" s="140" customFormat="1" ht="15">
      <c r="K896" s="377"/>
      <c r="L896" s="377"/>
      <c r="M896" s="377"/>
    </row>
    <row r="897" spans="11:13" s="140" customFormat="1" ht="15">
      <c r="K897" s="377"/>
      <c r="L897" s="377"/>
      <c r="M897" s="377"/>
    </row>
    <row r="898" spans="11:13" s="140" customFormat="1" ht="15">
      <c r="K898" s="377"/>
      <c r="L898" s="377"/>
      <c r="M898" s="377"/>
    </row>
    <row r="899" spans="11:13" s="140" customFormat="1" ht="15">
      <c r="K899" s="377"/>
      <c r="L899" s="377"/>
      <c r="M899" s="377"/>
    </row>
    <row r="900" spans="11:13" s="140" customFormat="1" ht="15">
      <c r="K900" s="377"/>
      <c r="L900" s="377"/>
      <c r="M900" s="377"/>
    </row>
    <row r="901" spans="11:13" s="140" customFormat="1" ht="15">
      <c r="K901" s="377"/>
      <c r="L901" s="377"/>
      <c r="M901" s="377"/>
    </row>
    <row r="902" spans="11:13" s="140" customFormat="1" ht="15">
      <c r="K902" s="377"/>
      <c r="L902" s="377"/>
      <c r="M902" s="377"/>
    </row>
    <row r="903" spans="11:13" s="140" customFormat="1" ht="15">
      <c r="K903" s="377"/>
      <c r="L903" s="377"/>
      <c r="M903" s="377"/>
    </row>
    <row r="904" spans="11:13" s="140" customFormat="1" ht="15">
      <c r="K904" s="377"/>
      <c r="L904" s="377"/>
      <c r="M904" s="377"/>
    </row>
    <row r="905" spans="11:13" s="140" customFormat="1" ht="15">
      <c r="K905" s="377"/>
      <c r="L905" s="377"/>
      <c r="M905" s="377"/>
    </row>
    <row r="906" spans="11:13" s="140" customFormat="1" ht="15">
      <c r="K906" s="377"/>
      <c r="L906" s="377"/>
      <c r="M906" s="377"/>
    </row>
    <row r="907" spans="11:13" s="140" customFormat="1" ht="15">
      <c r="K907" s="377"/>
      <c r="L907" s="377"/>
      <c r="M907" s="377"/>
    </row>
    <row r="908" spans="11:13" s="140" customFormat="1" ht="15">
      <c r="K908" s="377"/>
      <c r="L908" s="377"/>
      <c r="M908" s="377"/>
    </row>
    <row r="909" spans="11:13" s="140" customFormat="1" ht="15">
      <c r="K909" s="377"/>
      <c r="L909" s="377"/>
      <c r="M909" s="377"/>
    </row>
    <row r="910" spans="11:13" s="140" customFormat="1" ht="15">
      <c r="K910" s="377"/>
      <c r="L910" s="377"/>
      <c r="M910" s="377"/>
    </row>
    <row r="911" spans="11:13" s="140" customFormat="1" ht="15">
      <c r="K911" s="377"/>
      <c r="L911" s="377"/>
      <c r="M911" s="377"/>
    </row>
    <row r="912" spans="11:13" s="140" customFormat="1" ht="15">
      <c r="K912" s="377"/>
      <c r="L912" s="377"/>
      <c r="M912" s="377"/>
    </row>
    <row r="913" spans="11:13" s="140" customFormat="1" ht="15">
      <c r="K913" s="377"/>
      <c r="L913" s="377"/>
      <c r="M913" s="377"/>
    </row>
    <row r="914" spans="11:13" s="140" customFormat="1" ht="15">
      <c r="K914" s="377"/>
      <c r="L914" s="377"/>
      <c r="M914" s="377"/>
    </row>
    <row r="915" spans="11:13" s="140" customFormat="1" ht="15">
      <c r="K915" s="377"/>
      <c r="L915" s="377"/>
      <c r="M915" s="377"/>
    </row>
    <row r="916" spans="11:13" s="140" customFormat="1" ht="15">
      <c r="K916" s="377"/>
      <c r="L916" s="377"/>
      <c r="M916" s="377"/>
    </row>
    <row r="917" spans="11:13" s="140" customFormat="1" ht="15">
      <c r="K917" s="377"/>
      <c r="L917" s="377"/>
      <c r="M917" s="377"/>
    </row>
    <row r="918" spans="11:13" s="140" customFormat="1" ht="15">
      <c r="K918" s="377"/>
      <c r="L918" s="377"/>
      <c r="M918" s="377"/>
    </row>
    <row r="919" spans="11:13" s="140" customFormat="1" ht="15">
      <c r="K919" s="377"/>
      <c r="L919" s="377"/>
      <c r="M919" s="377"/>
    </row>
    <row r="920" spans="11:13" s="140" customFormat="1" ht="15">
      <c r="K920" s="377"/>
      <c r="L920" s="377"/>
      <c r="M920" s="377"/>
    </row>
    <row r="921" spans="11:13" s="140" customFormat="1" ht="15">
      <c r="K921" s="377"/>
      <c r="L921" s="377"/>
      <c r="M921" s="377"/>
    </row>
    <row r="922" spans="11:13" s="140" customFormat="1" ht="15">
      <c r="K922" s="377"/>
      <c r="L922" s="377"/>
      <c r="M922" s="377"/>
    </row>
    <row r="923" spans="11:13" s="140" customFormat="1" ht="15">
      <c r="K923" s="377"/>
      <c r="L923" s="377"/>
      <c r="M923" s="377"/>
    </row>
    <row r="924" spans="11:13" s="140" customFormat="1" ht="15">
      <c r="K924" s="377"/>
      <c r="L924" s="377"/>
      <c r="M924" s="377"/>
    </row>
    <row r="925" spans="11:13" s="140" customFormat="1" ht="15">
      <c r="K925" s="377"/>
      <c r="L925" s="377"/>
      <c r="M925" s="377"/>
    </row>
    <row r="926" spans="11:13" s="140" customFormat="1" ht="15">
      <c r="K926" s="377"/>
      <c r="L926" s="377"/>
      <c r="M926" s="377"/>
    </row>
    <row r="927" spans="11:13" s="140" customFormat="1" ht="15">
      <c r="K927" s="377"/>
      <c r="L927" s="377"/>
      <c r="M927" s="377"/>
    </row>
    <row r="928" spans="11:13" s="140" customFormat="1" ht="15">
      <c r="K928" s="377"/>
      <c r="L928" s="377"/>
      <c r="M928" s="377"/>
    </row>
    <row r="929" spans="11:13" s="140" customFormat="1" ht="15">
      <c r="K929" s="377"/>
      <c r="L929" s="377"/>
      <c r="M929" s="377"/>
    </row>
    <row r="930" spans="11:13" s="140" customFormat="1" ht="15">
      <c r="K930" s="377"/>
      <c r="L930" s="377"/>
      <c r="M930" s="377"/>
    </row>
    <row r="931" spans="11:13" s="140" customFormat="1" ht="15">
      <c r="K931" s="377"/>
      <c r="L931" s="377"/>
      <c r="M931" s="377"/>
    </row>
    <row r="932" spans="11:13" s="140" customFormat="1" ht="15">
      <c r="K932" s="377"/>
      <c r="L932" s="377"/>
      <c r="M932" s="377"/>
    </row>
    <row r="933" spans="11:13" s="140" customFormat="1" ht="15">
      <c r="K933" s="377"/>
      <c r="L933" s="377"/>
      <c r="M933" s="377"/>
    </row>
    <row r="934" spans="11:13" s="140" customFormat="1" ht="15">
      <c r="K934" s="377"/>
      <c r="L934" s="377"/>
      <c r="M934" s="377"/>
    </row>
    <row r="935" spans="11:13" s="140" customFormat="1" ht="15">
      <c r="K935" s="377"/>
      <c r="L935" s="377"/>
      <c r="M935" s="377"/>
    </row>
    <row r="936" spans="11:13" s="140" customFormat="1" ht="15">
      <c r="K936" s="377"/>
      <c r="L936" s="377"/>
      <c r="M936" s="377"/>
    </row>
    <row r="937" spans="11:13" s="140" customFormat="1" ht="15">
      <c r="K937" s="377"/>
      <c r="L937" s="377"/>
      <c r="M937" s="377"/>
    </row>
    <row r="938" spans="11:13" s="140" customFormat="1" ht="15">
      <c r="K938" s="377"/>
      <c r="L938" s="377"/>
      <c r="M938" s="377"/>
    </row>
    <row r="939" spans="11:13" s="140" customFormat="1" ht="15">
      <c r="K939" s="377"/>
      <c r="L939" s="377"/>
      <c r="M939" s="377"/>
    </row>
    <row r="940" spans="11:13" s="140" customFormat="1" ht="15">
      <c r="K940" s="377"/>
      <c r="L940" s="377"/>
      <c r="M940" s="377"/>
    </row>
    <row r="941" spans="11:13" s="140" customFormat="1" ht="15">
      <c r="K941" s="377"/>
      <c r="L941" s="377"/>
      <c r="M941" s="377"/>
    </row>
    <row r="942" spans="11:13" s="140" customFormat="1" ht="15">
      <c r="K942" s="377"/>
      <c r="L942" s="377"/>
      <c r="M942" s="377"/>
    </row>
    <row r="943" spans="11:13" s="140" customFormat="1" ht="15">
      <c r="K943" s="377"/>
      <c r="L943" s="377"/>
      <c r="M943" s="377"/>
    </row>
    <row r="944" spans="11:13" s="140" customFormat="1" ht="15">
      <c r="K944" s="377"/>
      <c r="L944" s="377"/>
      <c r="M944" s="377"/>
    </row>
    <row r="945" spans="11:13" s="140" customFormat="1" ht="15">
      <c r="K945" s="377"/>
      <c r="L945" s="377"/>
      <c r="M945" s="377"/>
    </row>
    <row r="946" spans="11:13" s="140" customFormat="1" ht="15">
      <c r="K946" s="377"/>
      <c r="L946" s="377"/>
      <c r="M946" s="377"/>
    </row>
    <row r="947" spans="11:13" s="140" customFormat="1" ht="15">
      <c r="K947" s="377"/>
      <c r="L947" s="377"/>
      <c r="M947" s="377"/>
    </row>
    <row r="948" spans="11:13" s="140" customFormat="1" ht="15">
      <c r="K948" s="377"/>
      <c r="L948" s="377"/>
      <c r="M948" s="377"/>
    </row>
    <row r="949" spans="11:13" s="140" customFormat="1" ht="15">
      <c r="K949" s="377"/>
      <c r="L949" s="377"/>
      <c r="M949" s="377"/>
    </row>
    <row r="950" spans="11:13" s="140" customFormat="1" ht="15">
      <c r="K950" s="377"/>
      <c r="L950" s="377"/>
      <c r="M950" s="377"/>
    </row>
    <row r="951" spans="11:13" s="140" customFormat="1" ht="15">
      <c r="K951" s="377"/>
      <c r="L951" s="377"/>
      <c r="M951" s="377"/>
    </row>
    <row r="952" spans="11:13" s="140" customFormat="1" ht="15">
      <c r="K952" s="377"/>
      <c r="L952" s="377"/>
      <c r="M952" s="377"/>
    </row>
    <row r="953" spans="11:13" s="140" customFormat="1" ht="15">
      <c r="K953" s="377"/>
      <c r="L953" s="377"/>
      <c r="M953" s="377"/>
    </row>
    <row r="954" spans="11:13" s="140" customFormat="1" ht="15">
      <c r="K954" s="377"/>
      <c r="L954" s="377"/>
      <c r="M954" s="377"/>
    </row>
    <row r="955" spans="11:13" s="140" customFormat="1" ht="15">
      <c r="K955" s="377"/>
      <c r="L955" s="377"/>
      <c r="M955" s="377"/>
    </row>
    <row r="956" spans="11:13" s="140" customFormat="1" ht="15">
      <c r="K956" s="377"/>
      <c r="L956" s="377"/>
      <c r="M956" s="377"/>
    </row>
    <row r="957" spans="11:13" s="140" customFormat="1" ht="15">
      <c r="K957" s="377"/>
      <c r="L957" s="377"/>
      <c r="M957" s="377"/>
    </row>
    <row r="958" spans="11:13" s="140" customFormat="1" ht="15">
      <c r="K958" s="377"/>
      <c r="L958" s="377"/>
      <c r="M958" s="377"/>
    </row>
    <row r="959" spans="11:13" s="140" customFormat="1" ht="15">
      <c r="K959" s="377"/>
      <c r="L959" s="377"/>
      <c r="M959" s="377"/>
    </row>
    <row r="960" spans="11:13" s="140" customFormat="1" ht="15">
      <c r="K960" s="377"/>
      <c r="L960" s="377"/>
      <c r="M960" s="377"/>
    </row>
    <row r="961" spans="11:13" s="140" customFormat="1" ht="15">
      <c r="K961" s="377"/>
      <c r="L961" s="377"/>
      <c r="M961" s="377"/>
    </row>
    <row r="962" spans="11:13" s="140" customFormat="1" ht="15">
      <c r="K962" s="377"/>
      <c r="L962" s="377"/>
      <c r="M962" s="377"/>
    </row>
    <row r="963" spans="11:13" s="140" customFormat="1" ht="15">
      <c r="K963" s="377"/>
      <c r="L963" s="377"/>
      <c r="M963" s="377"/>
    </row>
    <row r="964" spans="11:13" s="140" customFormat="1" ht="15">
      <c r="K964" s="377"/>
      <c r="L964" s="377"/>
      <c r="M964" s="377"/>
    </row>
    <row r="965" spans="11:13" s="140" customFormat="1" ht="15">
      <c r="K965" s="377"/>
      <c r="L965" s="377"/>
      <c r="M965" s="377"/>
    </row>
    <row r="966" spans="11:13" s="140" customFormat="1" ht="15">
      <c r="K966" s="377"/>
      <c r="L966" s="377"/>
      <c r="M966" s="377"/>
    </row>
    <row r="967" spans="11:13" s="140" customFormat="1" ht="15">
      <c r="K967" s="377"/>
      <c r="L967" s="377"/>
      <c r="M967" s="377"/>
    </row>
    <row r="968" spans="11:13" s="140" customFormat="1" ht="15">
      <c r="K968" s="377"/>
      <c r="L968" s="377"/>
      <c r="M968" s="377"/>
    </row>
    <row r="969" spans="11:13" s="140" customFormat="1" ht="15">
      <c r="K969" s="377"/>
      <c r="L969" s="377"/>
      <c r="M969" s="377"/>
    </row>
    <row r="970" spans="11:13" s="140" customFormat="1" ht="15">
      <c r="K970" s="377"/>
      <c r="L970" s="377"/>
      <c r="M970" s="377"/>
    </row>
    <row r="971" spans="11:13" s="140" customFormat="1" ht="15">
      <c r="K971" s="377"/>
      <c r="L971" s="377"/>
      <c r="M971" s="377"/>
    </row>
    <row r="972" spans="11:13" s="140" customFormat="1" ht="15">
      <c r="K972" s="377"/>
      <c r="L972" s="377"/>
      <c r="M972" s="377"/>
    </row>
    <row r="973" spans="11:13" s="140" customFormat="1" ht="15">
      <c r="K973" s="377"/>
      <c r="L973" s="377"/>
      <c r="M973" s="377"/>
    </row>
    <row r="974" spans="11:13" s="140" customFormat="1" ht="15">
      <c r="K974" s="377"/>
      <c r="L974" s="377"/>
      <c r="M974" s="377"/>
    </row>
    <row r="975" spans="11:13" s="140" customFormat="1" ht="15">
      <c r="K975" s="377"/>
      <c r="L975" s="377"/>
      <c r="M975" s="377"/>
    </row>
    <row r="976" spans="11:13" s="140" customFormat="1" ht="15">
      <c r="K976" s="377"/>
      <c r="L976" s="377"/>
      <c r="M976" s="377"/>
    </row>
    <row r="977" spans="11:13" s="140" customFormat="1" ht="15">
      <c r="K977" s="377"/>
      <c r="L977" s="377"/>
      <c r="M977" s="377"/>
    </row>
    <row r="978" spans="11:13" s="140" customFormat="1" ht="15">
      <c r="K978" s="377"/>
      <c r="L978" s="377"/>
      <c r="M978" s="377"/>
    </row>
    <row r="979" spans="11:13" s="140" customFormat="1" ht="15">
      <c r="K979" s="377"/>
      <c r="L979" s="377"/>
      <c r="M979" s="377"/>
    </row>
    <row r="980" spans="11:13" s="140" customFormat="1" ht="15">
      <c r="K980" s="377"/>
      <c r="L980" s="377"/>
      <c r="M980" s="377"/>
    </row>
    <row r="981" spans="11:13" s="140" customFormat="1" ht="15">
      <c r="K981" s="377"/>
      <c r="L981" s="377"/>
      <c r="M981" s="377"/>
    </row>
    <row r="982" spans="11:13" s="140" customFormat="1" ht="15">
      <c r="K982" s="377"/>
      <c r="L982" s="377"/>
      <c r="M982" s="377"/>
    </row>
    <row r="983" spans="11:13" s="140" customFormat="1" ht="15">
      <c r="K983" s="377"/>
      <c r="L983" s="377"/>
      <c r="M983" s="377"/>
    </row>
    <row r="984" spans="11:13" s="140" customFormat="1" ht="15">
      <c r="K984" s="377"/>
      <c r="L984" s="377"/>
      <c r="M984" s="377"/>
    </row>
    <row r="985" spans="11:13" s="140" customFormat="1" ht="15">
      <c r="K985" s="377"/>
      <c r="L985" s="377"/>
      <c r="M985" s="377"/>
    </row>
    <row r="986" spans="11:13" s="140" customFormat="1" ht="15">
      <c r="K986" s="377"/>
      <c r="L986" s="377"/>
      <c r="M986" s="377"/>
    </row>
    <row r="987" spans="11:13" s="140" customFormat="1" ht="15">
      <c r="K987" s="377"/>
      <c r="L987" s="377"/>
      <c r="M987" s="377"/>
    </row>
    <row r="988" spans="11:13" s="140" customFormat="1" ht="15">
      <c r="K988" s="377"/>
      <c r="L988" s="377"/>
      <c r="M988" s="377"/>
    </row>
    <row r="989" spans="11:13" s="140" customFormat="1" ht="15">
      <c r="K989" s="377"/>
      <c r="L989" s="377"/>
      <c r="M989" s="377"/>
    </row>
    <row r="990" spans="11:13" s="140" customFormat="1" ht="15">
      <c r="K990" s="377"/>
      <c r="L990" s="377"/>
      <c r="M990" s="377"/>
    </row>
    <row r="991" spans="11:13" s="140" customFormat="1" ht="15">
      <c r="K991" s="377"/>
      <c r="L991" s="377"/>
      <c r="M991" s="377"/>
    </row>
    <row r="992" spans="11:13" s="140" customFormat="1" ht="15">
      <c r="K992" s="377"/>
      <c r="L992" s="377"/>
      <c r="M992" s="377"/>
    </row>
    <row r="993" spans="11:13" s="140" customFormat="1" ht="15">
      <c r="K993" s="377"/>
      <c r="L993" s="377"/>
      <c r="M993" s="377"/>
    </row>
    <row r="994" spans="11:13" s="140" customFormat="1" ht="15">
      <c r="K994" s="377"/>
      <c r="L994" s="377"/>
      <c r="M994" s="377"/>
    </row>
    <row r="995" spans="11:13" s="140" customFormat="1" ht="15">
      <c r="K995" s="377"/>
      <c r="L995" s="377"/>
      <c r="M995" s="377"/>
    </row>
    <row r="996" spans="11:13" s="140" customFormat="1" ht="15">
      <c r="K996" s="377"/>
      <c r="L996" s="377"/>
      <c r="M996" s="377"/>
    </row>
    <row r="997" spans="11:13" s="140" customFormat="1" ht="15">
      <c r="K997" s="377"/>
      <c r="L997" s="377"/>
      <c r="M997" s="377"/>
    </row>
    <row r="998" spans="11:13" s="140" customFormat="1" ht="15">
      <c r="K998" s="377"/>
      <c r="L998" s="377"/>
      <c r="M998" s="377"/>
    </row>
    <row r="999" spans="11:13" s="140" customFormat="1" ht="15">
      <c r="K999" s="377"/>
      <c r="L999" s="377"/>
      <c r="M999" s="377"/>
    </row>
    <row r="1000" spans="11:13" s="140" customFormat="1" ht="15">
      <c r="K1000" s="377"/>
      <c r="L1000" s="377"/>
      <c r="M1000" s="377"/>
    </row>
    <row r="1001" spans="11:13" s="140" customFormat="1" ht="15">
      <c r="K1001" s="377"/>
      <c r="L1001" s="377"/>
      <c r="M1001" s="377"/>
    </row>
    <row r="1002" spans="11:13" s="140" customFormat="1" ht="15">
      <c r="K1002" s="377"/>
      <c r="L1002" s="377"/>
      <c r="M1002" s="377"/>
    </row>
    <row r="1003" spans="11:13" s="140" customFormat="1" ht="15">
      <c r="K1003" s="377"/>
      <c r="L1003" s="377"/>
      <c r="M1003" s="377"/>
    </row>
    <row r="1004" spans="11:13" s="140" customFormat="1" ht="15">
      <c r="K1004" s="377"/>
      <c r="L1004" s="377"/>
      <c r="M1004" s="377"/>
    </row>
    <row r="1005" spans="11:13" s="140" customFormat="1" ht="15">
      <c r="K1005" s="377"/>
      <c r="L1005" s="377"/>
      <c r="M1005" s="377"/>
    </row>
    <row r="1006" spans="11:13" s="140" customFormat="1" ht="15">
      <c r="K1006" s="377"/>
      <c r="L1006" s="377"/>
      <c r="M1006" s="377"/>
    </row>
    <row r="1007" spans="11:13" s="140" customFormat="1" ht="15">
      <c r="K1007" s="377"/>
      <c r="L1007" s="377"/>
      <c r="M1007" s="377"/>
    </row>
    <row r="1008" spans="11:13" s="140" customFormat="1" ht="15">
      <c r="K1008" s="377"/>
      <c r="L1008" s="377"/>
      <c r="M1008" s="377"/>
    </row>
    <row r="1009" spans="11:13" s="140" customFormat="1" ht="15">
      <c r="K1009" s="377"/>
      <c r="L1009" s="377"/>
      <c r="M1009" s="377"/>
    </row>
    <row r="1010" spans="11:13" s="140" customFormat="1" ht="15">
      <c r="K1010" s="377"/>
      <c r="L1010" s="377"/>
      <c r="M1010" s="377"/>
    </row>
    <row r="1011" spans="11:13" s="140" customFormat="1" ht="15">
      <c r="K1011" s="377"/>
      <c r="L1011" s="377"/>
      <c r="M1011" s="377"/>
    </row>
    <row r="1012" spans="11:13" s="140" customFormat="1" ht="15">
      <c r="K1012" s="377"/>
      <c r="L1012" s="377"/>
      <c r="M1012" s="377"/>
    </row>
    <row r="1013" spans="11:13" s="140" customFormat="1" ht="15">
      <c r="K1013" s="377"/>
      <c r="L1013" s="377"/>
      <c r="M1013" s="377"/>
    </row>
    <row r="1014" spans="11:13" s="140" customFormat="1" ht="15">
      <c r="K1014" s="377"/>
      <c r="L1014" s="377"/>
      <c r="M1014" s="377"/>
    </row>
    <row r="1015" spans="11:13" s="140" customFormat="1" ht="15">
      <c r="K1015" s="377"/>
      <c r="L1015" s="377"/>
      <c r="M1015" s="377"/>
    </row>
    <row r="1016" spans="11:13" s="140" customFormat="1" ht="15">
      <c r="K1016" s="377"/>
      <c r="L1016" s="377"/>
      <c r="M1016" s="377"/>
    </row>
    <row r="1017" spans="11:13" s="140" customFormat="1" ht="15">
      <c r="K1017" s="377"/>
      <c r="L1017" s="377"/>
      <c r="M1017" s="377"/>
    </row>
    <row r="1018" spans="11:13" s="140" customFormat="1" ht="15">
      <c r="K1018" s="377"/>
      <c r="L1018" s="377"/>
      <c r="M1018" s="377"/>
    </row>
    <row r="1019" spans="11:13" s="140" customFormat="1" ht="15">
      <c r="K1019" s="377"/>
      <c r="L1019" s="377"/>
      <c r="M1019" s="377"/>
    </row>
    <row r="1020" spans="11:13" s="140" customFormat="1" ht="15">
      <c r="K1020" s="377"/>
      <c r="L1020" s="377"/>
      <c r="M1020" s="377"/>
    </row>
    <row r="1021" spans="11:13" s="140" customFormat="1" ht="15">
      <c r="K1021" s="377"/>
      <c r="L1021" s="377"/>
      <c r="M1021" s="377"/>
    </row>
    <row r="1022" spans="11:13" s="140" customFormat="1" ht="15">
      <c r="K1022" s="377"/>
      <c r="L1022" s="377"/>
      <c r="M1022" s="377"/>
    </row>
    <row r="1023" spans="11:13" s="140" customFormat="1" ht="15">
      <c r="K1023" s="377"/>
      <c r="L1023" s="377"/>
      <c r="M1023" s="377"/>
    </row>
    <row r="1024" spans="11:13" s="140" customFormat="1" ht="15">
      <c r="K1024" s="377"/>
      <c r="L1024" s="377"/>
      <c r="M1024" s="377"/>
    </row>
    <row r="1025" spans="11:13" s="140" customFormat="1" ht="15">
      <c r="K1025" s="377"/>
      <c r="L1025" s="377"/>
      <c r="M1025" s="377"/>
    </row>
    <row r="1026" spans="11:13" s="140" customFormat="1" ht="15">
      <c r="K1026" s="377"/>
      <c r="L1026" s="377"/>
      <c r="M1026" s="377"/>
    </row>
    <row r="1027" spans="11:13" s="140" customFormat="1" ht="15">
      <c r="K1027" s="377"/>
      <c r="L1027" s="377"/>
      <c r="M1027" s="377"/>
    </row>
    <row r="1028" spans="11:13" s="140" customFormat="1" ht="15">
      <c r="K1028" s="377"/>
      <c r="L1028" s="377"/>
      <c r="M1028" s="377"/>
    </row>
    <row r="1029" spans="11:13" s="140" customFormat="1" ht="15">
      <c r="K1029" s="377"/>
      <c r="L1029" s="377"/>
      <c r="M1029" s="377"/>
    </row>
    <row r="1030" spans="11:13" s="140" customFormat="1" ht="15">
      <c r="K1030" s="377"/>
      <c r="L1030" s="377"/>
      <c r="M1030" s="377"/>
    </row>
    <row r="1031" spans="11:13" s="140" customFormat="1" ht="15">
      <c r="K1031" s="377"/>
      <c r="L1031" s="377"/>
      <c r="M1031" s="377"/>
    </row>
    <row r="1032" spans="11:13" s="140" customFormat="1" ht="15">
      <c r="K1032" s="377"/>
      <c r="L1032" s="377"/>
      <c r="M1032" s="377"/>
    </row>
    <row r="1033" spans="11:13" s="140" customFormat="1" ht="15">
      <c r="K1033" s="377"/>
      <c r="L1033" s="377"/>
      <c r="M1033" s="377"/>
    </row>
    <row r="1034" spans="11:13" s="140" customFormat="1" ht="15">
      <c r="K1034" s="377"/>
      <c r="L1034" s="377"/>
      <c r="M1034" s="377"/>
    </row>
    <row r="1035" spans="11:13" s="140" customFormat="1" ht="15">
      <c r="K1035" s="377"/>
      <c r="L1035" s="377"/>
      <c r="M1035" s="377"/>
    </row>
    <row r="1036" spans="11:13" s="140" customFormat="1" ht="15">
      <c r="K1036" s="377"/>
      <c r="L1036" s="377"/>
      <c r="M1036" s="377"/>
    </row>
    <row r="1037" spans="11:13" s="140" customFormat="1" ht="15">
      <c r="K1037" s="377"/>
      <c r="L1037" s="377"/>
      <c r="M1037" s="377"/>
    </row>
    <row r="1038" spans="11:13" s="140" customFormat="1" ht="15">
      <c r="K1038" s="377"/>
      <c r="L1038" s="377"/>
      <c r="M1038" s="377"/>
    </row>
    <row r="1039" spans="11:13" s="140" customFormat="1" ht="15">
      <c r="K1039" s="377"/>
      <c r="L1039" s="377"/>
      <c r="M1039" s="377"/>
    </row>
    <row r="1040" spans="11:13" s="140" customFormat="1" ht="15">
      <c r="K1040" s="377"/>
      <c r="L1040" s="377"/>
      <c r="M1040" s="377"/>
    </row>
    <row r="1041" spans="11:13" s="140" customFormat="1" ht="15">
      <c r="K1041" s="377"/>
      <c r="L1041" s="377"/>
      <c r="M1041" s="377"/>
    </row>
    <row r="1042" spans="11:13" s="140" customFormat="1" ht="15">
      <c r="K1042" s="377"/>
      <c r="L1042" s="377"/>
      <c r="M1042" s="377"/>
    </row>
    <row r="1043" spans="11:13" s="140" customFormat="1" ht="15">
      <c r="K1043" s="377"/>
      <c r="L1043" s="377"/>
      <c r="M1043" s="377"/>
    </row>
    <row r="1044" spans="11:13" s="140" customFormat="1" ht="15">
      <c r="K1044" s="377"/>
      <c r="L1044" s="377"/>
      <c r="M1044" s="377"/>
    </row>
    <row r="1045" spans="11:13" s="140" customFormat="1" ht="15">
      <c r="K1045" s="377"/>
      <c r="L1045" s="377"/>
      <c r="M1045" s="377"/>
    </row>
    <row r="1046" spans="11:13" s="140" customFormat="1" ht="15">
      <c r="K1046" s="377"/>
      <c r="L1046" s="377"/>
      <c r="M1046" s="377"/>
    </row>
    <row r="1047" spans="11:13" s="140" customFormat="1" ht="15">
      <c r="K1047" s="377"/>
      <c r="L1047" s="377"/>
      <c r="M1047" s="377"/>
    </row>
    <row r="1048" spans="11:13" s="140" customFormat="1" ht="15">
      <c r="K1048" s="377"/>
      <c r="L1048" s="377"/>
      <c r="M1048" s="377"/>
    </row>
    <row r="1049" spans="11:13" s="140" customFormat="1" ht="15">
      <c r="K1049" s="377"/>
      <c r="L1049" s="377"/>
      <c r="M1049" s="377"/>
    </row>
    <row r="1050" spans="11:13" s="140" customFormat="1" ht="15">
      <c r="K1050" s="377"/>
      <c r="L1050" s="377"/>
      <c r="M1050" s="377"/>
    </row>
    <row r="1051" spans="11:13" s="140" customFormat="1" ht="15">
      <c r="K1051" s="377"/>
      <c r="L1051" s="377"/>
      <c r="M1051" s="377"/>
    </row>
    <row r="1052" spans="11:13" s="140" customFormat="1" ht="15">
      <c r="K1052" s="377"/>
      <c r="L1052" s="377"/>
      <c r="M1052" s="377"/>
    </row>
    <row r="1053" spans="11:13" s="140" customFormat="1" ht="15">
      <c r="K1053" s="377"/>
      <c r="L1053" s="377"/>
      <c r="M1053" s="377"/>
    </row>
    <row r="1054" spans="11:13" s="140" customFormat="1" ht="15">
      <c r="K1054" s="377"/>
      <c r="L1054" s="377"/>
      <c r="M1054" s="377"/>
    </row>
    <row r="1055" spans="11:13" s="140" customFormat="1" ht="15">
      <c r="K1055" s="377"/>
      <c r="L1055" s="377"/>
      <c r="M1055" s="377"/>
    </row>
    <row r="1056" spans="11:13" s="140" customFormat="1" ht="15">
      <c r="K1056" s="377"/>
      <c r="L1056" s="377"/>
      <c r="M1056" s="377"/>
    </row>
    <row r="1057" spans="11:13" s="140" customFormat="1" ht="15">
      <c r="K1057" s="377"/>
      <c r="L1057" s="377"/>
      <c r="M1057" s="377"/>
    </row>
    <row r="1058" spans="11:13" s="140" customFormat="1" ht="15">
      <c r="K1058" s="377"/>
      <c r="L1058" s="377"/>
      <c r="M1058" s="377"/>
    </row>
    <row r="1059" spans="11:13" s="140" customFormat="1" ht="15">
      <c r="K1059" s="377"/>
      <c r="L1059" s="377"/>
      <c r="M1059" s="377"/>
    </row>
    <row r="1060" spans="11:13" s="140" customFormat="1" ht="15">
      <c r="K1060" s="377"/>
      <c r="L1060" s="377"/>
      <c r="M1060" s="377"/>
    </row>
    <row r="1061" spans="11:13" s="140" customFormat="1" ht="15">
      <c r="K1061" s="377"/>
      <c r="L1061" s="377"/>
      <c r="M1061" s="377"/>
    </row>
    <row r="1062" spans="11:13" s="140" customFormat="1" ht="15">
      <c r="K1062" s="377"/>
      <c r="L1062" s="377"/>
      <c r="M1062" s="377"/>
    </row>
    <row r="1063" spans="11:13" s="140" customFormat="1" ht="15">
      <c r="K1063" s="377"/>
      <c r="L1063" s="377"/>
      <c r="M1063" s="377"/>
    </row>
    <row r="1064" spans="11:13" s="140" customFormat="1" ht="15">
      <c r="K1064" s="377"/>
      <c r="L1064" s="377"/>
      <c r="M1064" s="377"/>
    </row>
    <row r="1065" spans="11:13" s="140" customFormat="1" ht="15">
      <c r="K1065" s="377"/>
      <c r="L1065" s="377"/>
      <c r="M1065" s="377"/>
    </row>
    <row r="1066" spans="11:13" s="140" customFormat="1" ht="15">
      <c r="K1066" s="377"/>
      <c r="L1066" s="377"/>
      <c r="M1066" s="377"/>
    </row>
    <row r="1067" spans="11:13" s="140" customFormat="1" ht="15">
      <c r="K1067" s="377"/>
      <c r="L1067" s="377"/>
      <c r="M1067" s="377"/>
    </row>
    <row r="1068" spans="11:13" s="140" customFormat="1" ht="15">
      <c r="K1068" s="377"/>
      <c r="L1068" s="377"/>
      <c r="M1068" s="377"/>
    </row>
    <row r="1069" spans="11:13" s="140" customFormat="1" ht="15">
      <c r="K1069" s="377"/>
      <c r="L1069" s="377"/>
      <c r="M1069" s="377"/>
    </row>
    <row r="1070" spans="11:13" s="140" customFormat="1" ht="15">
      <c r="K1070" s="377"/>
      <c r="L1070" s="377"/>
      <c r="M1070" s="377"/>
    </row>
    <row r="1071" spans="11:13" s="140" customFormat="1" ht="15">
      <c r="K1071" s="377"/>
      <c r="L1071" s="377"/>
      <c r="M1071" s="377"/>
    </row>
    <row r="1072" spans="11:13" s="140" customFormat="1" ht="15">
      <c r="K1072" s="377"/>
      <c r="L1072" s="377"/>
      <c r="M1072" s="377"/>
    </row>
    <row r="1073" spans="11:13" s="140" customFormat="1" ht="15">
      <c r="K1073" s="377"/>
      <c r="L1073" s="377"/>
      <c r="M1073" s="377"/>
    </row>
    <row r="1074" spans="11:13" s="140" customFormat="1" ht="15">
      <c r="K1074" s="377"/>
      <c r="L1074" s="377"/>
      <c r="M1074" s="377"/>
    </row>
    <row r="1075" spans="11:13" s="140" customFormat="1" ht="15">
      <c r="K1075" s="377"/>
      <c r="L1075" s="377"/>
      <c r="M1075" s="377"/>
    </row>
    <row r="1076" spans="11:13" s="140" customFormat="1" ht="15">
      <c r="K1076" s="377"/>
      <c r="L1076" s="377"/>
      <c r="M1076" s="377"/>
    </row>
    <row r="1077" spans="11:13" s="140" customFormat="1" ht="15">
      <c r="K1077" s="377"/>
      <c r="L1077" s="377"/>
      <c r="M1077" s="377"/>
    </row>
    <row r="1078" spans="11:13" s="140" customFormat="1" ht="15">
      <c r="K1078" s="377"/>
      <c r="L1078" s="377"/>
      <c r="M1078" s="377"/>
    </row>
    <row r="1079" spans="11:13" s="140" customFormat="1" ht="15">
      <c r="K1079" s="377"/>
      <c r="L1079" s="377"/>
      <c r="M1079" s="377"/>
    </row>
    <row r="1080" spans="11:13" s="140" customFormat="1" ht="15">
      <c r="K1080" s="377"/>
      <c r="L1080" s="377"/>
      <c r="M1080" s="377"/>
    </row>
    <row r="1081" spans="11:13" s="140" customFormat="1" ht="15">
      <c r="K1081" s="377"/>
      <c r="L1081" s="377"/>
      <c r="M1081" s="377"/>
    </row>
    <row r="1082" spans="11:13" s="140" customFormat="1" ht="15">
      <c r="K1082" s="377"/>
      <c r="L1082" s="377"/>
      <c r="M1082" s="377"/>
    </row>
    <row r="1083" spans="11:13" s="140" customFormat="1" ht="15">
      <c r="K1083" s="377"/>
      <c r="L1083" s="377"/>
      <c r="M1083" s="377"/>
    </row>
    <row r="1084" spans="11:13" s="140" customFormat="1" ht="15">
      <c r="K1084" s="377"/>
      <c r="L1084" s="377"/>
      <c r="M1084" s="377"/>
    </row>
    <row r="1085" spans="11:13" s="140" customFormat="1" ht="15">
      <c r="K1085" s="377"/>
      <c r="L1085" s="377"/>
      <c r="M1085" s="377"/>
    </row>
    <row r="1086" spans="11:13" s="140" customFormat="1" ht="15">
      <c r="K1086" s="377"/>
      <c r="L1086" s="377"/>
      <c r="M1086" s="377"/>
    </row>
    <row r="1087" spans="11:13" s="140" customFormat="1" ht="15">
      <c r="K1087" s="377"/>
      <c r="L1087" s="377"/>
      <c r="M1087" s="377"/>
    </row>
    <row r="1088" spans="11:13" s="140" customFormat="1" ht="15">
      <c r="K1088" s="377"/>
      <c r="L1088" s="377"/>
      <c r="M1088" s="377"/>
    </row>
    <row r="1089" spans="11:13" s="140" customFormat="1" ht="15">
      <c r="K1089" s="377"/>
      <c r="L1089" s="377"/>
      <c r="M1089" s="377"/>
    </row>
    <row r="1090" spans="11:13" s="140" customFormat="1" ht="15">
      <c r="K1090" s="377"/>
      <c r="L1090" s="377"/>
      <c r="M1090" s="377"/>
    </row>
    <row r="1091" spans="11:13" s="140" customFormat="1" ht="15">
      <c r="K1091" s="377"/>
      <c r="L1091" s="377"/>
      <c r="M1091" s="377"/>
    </row>
    <row r="1092" spans="11:13" s="140" customFormat="1" ht="15">
      <c r="K1092" s="377"/>
      <c r="L1092" s="377"/>
      <c r="M1092" s="377"/>
    </row>
    <row r="1093" spans="11:13" s="140" customFormat="1" ht="15">
      <c r="K1093" s="377"/>
      <c r="L1093" s="377"/>
      <c r="M1093" s="377"/>
    </row>
    <row r="1094" spans="11:13" s="140" customFormat="1" ht="15">
      <c r="K1094" s="377"/>
      <c r="L1094" s="377"/>
      <c r="M1094" s="377"/>
    </row>
    <row r="1095" spans="11:13" s="140" customFormat="1" ht="15">
      <c r="K1095" s="377"/>
      <c r="L1095" s="377"/>
      <c r="M1095" s="377"/>
    </row>
    <row r="1096" spans="11:13" s="140" customFormat="1" ht="15">
      <c r="K1096" s="377"/>
      <c r="L1096" s="377"/>
      <c r="M1096" s="377"/>
    </row>
    <row r="1097" spans="11:13" s="140" customFormat="1" ht="15">
      <c r="K1097" s="377"/>
      <c r="L1097" s="377"/>
      <c r="M1097" s="377"/>
    </row>
    <row r="1098" spans="11:13" s="140" customFormat="1" ht="15">
      <c r="K1098" s="377"/>
      <c r="L1098" s="377"/>
      <c r="M1098" s="377"/>
    </row>
    <row r="1099" spans="11:13" s="140" customFormat="1" ht="15">
      <c r="K1099" s="377"/>
      <c r="L1099" s="377"/>
      <c r="M1099" s="377"/>
    </row>
    <row r="1100" spans="11:13" s="140" customFormat="1" ht="15">
      <c r="K1100" s="377"/>
      <c r="L1100" s="377"/>
      <c r="M1100" s="377"/>
    </row>
    <row r="1101" spans="11:13" s="140" customFormat="1" ht="15">
      <c r="K1101" s="377"/>
      <c r="L1101" s="377"/>
      <c r="M1101" s="377"/>
    </row>
    <row r="1102" spans="11:13" s="140" customFormat="1" ht="15">
      <c r="K1102" s="377"/>
      <c r="L1102" s="377"/>
      <c r="M1102" s="377"/>
    </row>
    <row r="1103" spans="11:13" s="140" customFormat="1" ht="15">
      <c r="K1103" s="377"/>
      <c r="L1103" s="377"/>
      <c r="M1103" s="377"/>
    </row>
    <row r="1104" spans="11:13" s="140" customFormat="1" ht="15">
      <c r="K1104" s="377"/>
      <c r="L1104" s="377"/>
      <c r="M1104" s="377"/>
    </row>
    <row r="1105" spans="11:13" s="140" customFormat="1" ht="15">
      <c r="K1105" s="377"/>
      <c r="L1105" s="377"/>
      <c r="M1105" s="377"/>
    </row>
    <row r="1106" spans="11:13" s="140" customFormat="1" ht="15">
      <c r="K1106" s="377"/>
      <c r="L1106" s="377"/>
      <c r="M1106" s="377"/>
    </row>
    <row r="1107" spans="11:13" s="140" customFormat="1" ht="15">
      <c r="K1107" s="377"/>
      <c r="L1107" s="377"/>
      <c r="M1107" s="377"/>
    </row>
    <row r="1108" spans="11:13" s="140" customFormat="1" ht="15">
      <c r="K1108" s="377"/>
      <c r="L1108" s="377"/>
      <c r="M1108" s="377"/>
    </row>
    <row r="1109" spans="11:13" s="140" customFormat="1" ht="15">
      <c r="K1109" s="377"/>
      <c r="L1109" s="377"/>
      <c r="M1109" s="377"/>
    </row>
    <row r="1110" spans="11:13" s="140" customFormat="1" ht="15">
      <c r="K1110" s="377"/>
      <c r="L1110" s="377"/>
      <c r="M1110" s="377"/>
    </row>
    <row r="1111" spans="11:13" s="140" customFormat="1" ht="15">
      <c r="K1111" s="377"/>
      <c r="L1111" s="377"/>
      <c r="M1111" s="377"/>
    </row>
    <row r="1112" spans="11:13" s="140" customFormat="1" ht="15">
      <c r="K1112" s="377"/>
      <c r="L1112" s="377"/>
      <c r="M1112" s="377"/>
    </row>
    <row r="1113" spans="11:13" s="140" customFormat="1" ht="15">
      <c r="K1113" s="377"/>
      <c r="L1113" s="377"/>
      <c r="M1113" s="377"/>
    </row>
    <row r="1114" spans="11:13" s="140" customFormat="1" ht="15">
      <c r="K1114" s="377"/>
      <c r="L1114" s="377"/>
      <c r="M1114" s="377"/>
    </row>
    <row r="1115" spans="11:13" s="140" customFormat="1" ht="15">
      <c r="K1115" s="377"/>
      <c r="L1115" s="377"/>
      <c r="M1115" s="377"/>
    </row>
    <row r="1116" spans="11:13" s="140" customFormat="1" ht="15">
      <c r="K1116" s="377"/>
      <c r="L1116" s="377"/>
      <c r="M1116" s="377"/>
    </row>
    <row r="1117" spans="11:13" s="140" customFormat="1" ht="15">
      <c r="K1117" s="377"/>
      <c r="L1117" s="377"/>
      <c r="M1117" s="377"/>
    </row>
    <row r="1118" spans="11:13" s="140" customFormat="1" ht="15">
      <c r="K1118" s="377"/>
      <c r="L1118" s="377"/>
      <c r="M1118" s="377"/>
    </row>
    <row r="1119" spans="11:13" s="140" customFormat="1" ht="15">
      <c r="K1119" s="377"/>
      <c r="L1119" s="377"/>
      <c r="M1119" s="377"/>
    </row>
    <row r="1120" spans="11:13" s="140" customFormat="1" ht="15">
      <c r="K1120" s="377"/>
      <c r="L1120" s="377"/>
      <c r="M1120" s="377"/>
    </row>
    <row r="1121" spans="11:13" s="140" customFormat="1" ht="15">
      <c r="K1121" s="377"/>
      <c r="L1121" s="377"/>
      <c r="M1121" s="377"/>
    </row>
    <row r="1122" spans="11:13" s="140" customFormat="1" ht="15">
      <c r="K1122" s="377"/>
      <c r="L1122" s="377"/>
      <c r="M1122" s="377"/>
    </row>
    <row r="1123" spans="11:13" s="140" customFormat="1" ht="15">
      <c r="K1123" s="377"/>
      <c r="L1123" s="377"/>
      <c r="M1123" s="377"/>
    </row>
    <row r="1124" spans="11:13" s="140" customFormat="1" ht="15">
      <c r="K1124" s="377"/>
      <c r="L1124" s="377"/>
      <c r="M1124" s="377"/>
    </row>
    <row r="1125" spans="11:13" s="140" customFormat="1" ht="15">
      <c r="K1125" s="377"/>
      <c r="L1125" s="377"/>
      <c r="M1125" s="377"/>
    </row>
    <row r="1126" spans="11:13" s="140" customFormat="1" ht="15">
      <c r="K1126" s="377"/>
      <c r="L1126" s="377"/>
      <c r="M1126" s="377"/>
    </row>
    <row r="1127" spans="11:13" s="140" customFormat="1" ht="15">
      <c r="K1127" s="377"/>
      <c r="L1127" s="377"/>
      <c r="M1127" s="377"/>
    </row>
    <row r="1128" spans="11:13" s="140" customFormat="1" ht="15">
      <c r="K1128" s="377"/>
      <c r="L1128" s="377"/>
      <c r="M1128" s="377"/>
    </row>
    <row r="1129" spans="11:13" s="140" customFormat="1" ht="15">
      <c r="K1129" s="377"/>
      <c r="L1129" s="377"/>
      <c r="M1129" s="377"/>
    </row>
    <row r="1130" spans="11:13" s="140" customFormat="1" ht="15">
      <c r="K1130" s="377"/>
      <c r="L1130" s="377"/>
      <c r="M1130" s="377"/>
    </row>
    <row r="1131" spans="11:13" s="140" customFormat="1" ht="15">
      <c r="K1131" s="377"/>
      <c r="L1131" s="377"/>
      <c r="M1131" s="377"/>
    </row>
    <row r="1132" spans="11:13" s="140" customFormat="1" ht="15">
      <c r="K1132" s="377"/>
      <c r="L1132" s="377"/>
      <c r="M1132" s="377"/>
    </row>
    <row r="1133" spans="11:13" s="140" customFormat="1" ht="15">
      <c r="K1133" s="377"/>
      <c r="L1133" s="377"/>
      <c r="M1133" s="377"/>
    </row>
    <row r="1134" spans="11:13" s="140" customFormat="1" ht="15">
      <c r="K1134" s="377"/>
      <c r="L1134" s="377"/>
      <c r="M1134" s="377"/>
    </row>
    <row r="1135" spans="11:13" s="140" customFormat="1" ht="15">
      <c r="K1135" s="377"/>
      <c r="L1135" s="377"/>
      <c r="M1135" s="377"/>
    </row>
    <row r="1136" spans="11:13" s="140" customFormat="1" ht="15">
      <c r="K1136" s="377"/>
      <c r="L1136" s="377"/>
      <c r="M1136" s="377"/>
    </row>
    <row r="1137" spans="11:13" s="140" customFormat="1" ht="15">
      <c r="K1137" s="377"/>
      <c r="L1137" s="377"/>
      <c r="M1137" s="377"/>
    </row>
    <row r="1138" spans="11:13" s="140" customFormat="1" ht="15">
      <c r="K1138" s="377"/>
      <c r="L1138" s="377"/>
      <c r="M1138" s="377"/>
    </row>
    <row r="1139" spans="11:13" s="140" customFormat="1" ht="15">
      <c r="K1139" s="377"/>
      <c r="L1139" s="377"/>
      <c r="M1139" s="377"/>
    </row>
    <row r="1140" spans="11:13" s="140" customFormat="1" ht="15">
      <c r="K1140" s="377"/>
      <c r="L1140" s="377"/>
      <c r="M1140" s="377"/>
    </row>
    <row r="1141" spans="11:13" s="140" customFormat="1" ht="15">
      <c r="K1141" s="377"/>
      <c r="L1141" s="377"/>
      <c r="M1141" s="377"/>
    </row>
    <row r="1142" spans="11:13" s="140" customFormat="1" ht="15">
      <c r="K1142" s="377"/>
      <c r="L1142" s="377"/>
      <c r="M1142" s="377"/>
    </row>
    <row r="1143" spans="11:13" s="140" customFormat="1" ht="15">
      <c r="K1143" s="377"/>
      <c r="L1143" s="377"/>
      <c r="M1143" s="377"/>
    </row>
    <row r="1144" spans="11:13" s="140" customFormat="1" ht="15">
      <c r="K1144" s="377"/>
      <c r="L1144" s="377"/>
      <c r="M1144" s="377"/>
    </row>
    <row r="1145" spans="11:13" s="140" customFormat="1" ht="15">
      <c r="K1145" s="377"/>
      <c r="L1145" s="377"/>
      <c r="M1145" s="377"/>
    </row>
    <row r="1146" spans="11:13" s="140" customFormat="1" ht="15">
      <c r="K1146" s="377"/>
      <c r="L1146" s="377"/>
      <c r="M1146" s="377"/>
    </row>
    <row r="1147" spans="11:13" s="140" customFormat="1" ht="15">
      <c r="K1147" s="377"/>
      <c r="L1147" s="377"/>
      <c r="M1147" s="377"/>
    </row>
    <row r="1148" spans="11:13" s="140" customFormat="1" ht="15">
      <c r="K1148" s="377"/>
      <c r="L1148" s="377"/>
      <c r="M1148" s="377"/>
    </row>
    <row r="1149" spans="11:13" s="140" customFormat="1" ht="15">
      <c r="K1149" s="377"/>
      <c r="L1149" s="377"/>
      <c r="M1149" s="377"/>
    </row>
    <row r="1150" spans="11:13" s="140" customFormat="1" ht="15">
      <c r="K1150" s="377"/>
      <c r="L1150" s="377"/>
      <c r="M1150" s="377"/>
    </row>
    <row r="1151" spans="11:13" s="140" customFormat="1" ht="15">
      <c r="K1151" s="377"/>
      <c r="L1151" s="377"/>
      <c r="M1151" s="377"/>
    </row>
    <row r="1152" spans="11:13" s="140" customFormat="1" ht="15">
      <c r="K1152" s="377"/>
      <c r="L1152" s="377"/>
      <c r="M1152" s="377"/>
    </row>
    <row r="1153" spans="11:13" s="140" customFormat="1" ht="15">
      <c r="K1153" s="377"/>
      <c r="L1153" s="377"/>
      <c r="M1153" s="377"/>
    </row>
    <row r="1154" spans="11:13" s="140" customFormat="1" ht="15">
      <c r="K1154" s="377"/>
      <c r="L1154" s="377"/>
      <c r="M1154" s="377"/>
    </row>
    <row r="1155" spans="11:13" s="140" customFormat="1" ht="15">
      <c r="K1155" s="377"/>
      <c r="L1155" s="377"/>
      <c r="M1155" s="377"/>
    </row>
    <row r="1156" spans="11:13" s="140" customFormat="1" ht="15">
      <c r="K1156" s="377"/>
      <c r="L1156" s="377"/>
      <c r="M1156" s="377"/>
    </row>
    <row r="1157" spans="11:13" s="140" customFormat="1" ht="15">
      <c r="K1157" s="377"/>
      <c r="L1157" s="377"/>
      <c r="M1157" s="377"/>
    </row>
    <row r="1158" spans="11:13" s="140" customFormat="1" ht="15">
      <c r="K1158" s="377"/>
      <c r="L1158" s="377"/>
      <c r="M1158" s="377"/>
    </row>
    <row r="1159" spans="11:13" s="140" customFormat="1" ht="15">
      <c r="K1159" s="377"/>
      <c r="L1159" s="377"/>
      <c r="M1159" s="377"/>
    </row>
    <row r="1160" spans="11:13" s="140" customFormat="1" ht="15">
      <c r="K1160" s="377"/>
      <c r="L1160" s="377"/>
      <c r="M1160" s="377"/>
    </row>
    <row r="1161" spans="11:13" s="140" customFormat="1" ht="15">
      <c r="K1161" s="377"/>
      <c r="L1161" s="377"/>
      <c r="M1161" s="377"/>
    </row>
    <row r="1162" spans="11:13" s="140" customFormat="1" ht="15">
      <c r="K1162" s="377"/>
      <c r="L1162" s="377"/>
      <c r="M1162" s="377"/>
    </row>
    <row r="1163" spans="11:13" s="140" customFormat="1" ht="15">
      <c r="K1163" s="377"/>
      <c r="L1163" s="377"/>
      <c r="M1163" s="377"/>
    </row>
    <row r="1164" spans="11:13" s="140" customFormat="1" ht="15">
      <c r="K1164" s="377"/>
      <c r="L1164" s="377"/>
      <c r="M1164" s="377"/>
    </row>
    <row r="1165" spans="11:13" s="140" customFormat="1" ht="15">
      <c r="K1165" s="377"/>
      <c r="L1165" s="377"/>
      <c r="M1165" s="377"/>
    </row>
    <row r="1166" spans="11:13" s="140" customFormat="1" ht="15">
      <c r="K1166" s="377"/>
      <c r="L1166" s="377"/>
      <c r="M1166" s="377"/>
    </row>
    <row r="1167" spans="11:13" s="140" customFormat="1" ht="15">
      <c r="K1167" s="377"/>
      <c r="L1167" s="377"/>
      <c r="M1167" s="377"/>
    </row>
    <row r="1168" spans="11:13" s="140" customFormat="1" ht="15">
      <c r="K1168" s="377"/>
      <c r="L1168" s="377"/>
      <c r="M1168" s="377"/>
    </row>
    <row r="1169" spans="11:13" s="140" customFormat="1" ht="15">
      <c r="K1169" s="377"/>
      <c r="L1169" s="377"/>
      <c r="M1169" s="377"/>
    </row>
    <row r="1170" spans="11:13" s="140" customFormat="1" ht="15">
      <c r="K1170" s="377"/>
      <c r="L1170" s="377"/>
      <c r="M1170" s="377"/>
    </row>
    <row r="1171" spans="11:13" s="140" customFormat="1" ht="15">
      <c r="K1171" s="377"/>
      <c r="L1171" s="377"/>
      <c r="M1171" s="377"/>
    </row>
    <row r="1172" spans="11:13" s="140" customFormat="1" ht="15">
      <c r="K1172" s="377"/>
      <c r="L1172" s="377"/>
      <c r="M1172" s="377"/>
    </row>
    <row r="1173" spans="11:13" s="140" customFormat="1" ht="15">
      <c r="K1173" s="377"/>
      <c r="L1173" s="377"/>
      <c r="M1173" s="377"/>
    </row>
    <row r="1174" spans="11:13" s="140" customFormat="1" ht="15">
      <c r="K1174" s="377"/>
      <c r="L1174" s="377"/>
      <c r="M1174" s="377"/>
    </row>
    <row r="1175" spans="11:13" s="140" customFormat="1" ht="15">
      <c r="K1175" s="377"/>
      <c r="L1175" s="377"/>
      <c r="M1175" s="377"/>
    </row>
    <row r="1176" spans="11:13" s="140" customFormat="1" ht="15">
      <c r="K1176" s="377"/>
      <c r="L1176" s="377"/>
      <c r="M1176" s="377"/>
    </row>
    <row r="1177" spans="11:13" s="140" customFormat="1" ht="15">
      <c r="K1177" s="377"/>
      <c r="L1177" s="377"/>
      <c r="M1177" s="377"/>
    </row>
    <row r="1178" spans="11:13" s="140" customFormat="1" ht="15">
      <c r="K1178" s="377"/>
      <c r="L1178" s="377"/>
      <c r="M1178" s="377"/>
    </row>
    <row r="1179" spans="11:13" s="140" customFormat="1" ht="15">
      <c r="K1179" s="377"/>
      <c r="L1179" s="377"/>
      <c r="M1179" s="377"/>
    </row>
    <row r="1180" spans="11:13" s="140" customFormat="1" ht="15">
      <c r="K1180" s="377"/>
      <c r="L1180" s="377"/>
      <c r="M1180" s="377"/>
    </row>
    <row r="1181" spans="11:13" s="140" customFormat="1" ht="15">
      <c r="K1181" s="377"/>
      <c r="L1181" s="377"/>
      <c r="M1181" s="377"/>
    </row>
    <row r="1182" spans="11:13" s="140" customFormat="1" ht="15">
      <c r="K1182" s="377"/>
      <c r="L1182" s="377"/>
      <c r="M1182" s="377"/>
    </row>
    <row r="1183" spans="11:13" s="140" customFormat="1" ht="15">
      <c r="K1183" s="377"/>
      <c r="L1183" s="377"/>
      <c r="M1183" s="377"/>
    </row>
    <row r="1184" spans="11:13" s="140" customFormat="1" ht="15">
      <c r="K1184" s="377"/>
      <c r="L1184" s="377"/>
      <c r="M1184" s="377"/>
    </row>
    <row r="1185" spans="11:13" s="140" customFormat="1" ht="15">
      <c r="K1185" s="377"/>
      <c r="L1185" s="377"/>
      <c r="M1185" s="377"/>
    </row>
    <row r="1186" spans="11:13" s="140" customFormat="1" ht="15">
      <c r="K1186" s="377"/>
      <c r="L1186" s="377"/>
      <c r="M1186" s="377"/>
    </row>
    <row r="1187" spans="11:13" s="140" customFormat="1" ht="15">
      <c r="K1187" s="377"/>
      <c r="L1187" s="377"/>
      <c r="M1187" s="377"/>
    </row>
    <row r="1188" spans="11:13" s="140" customFormat="1" ht="15">
      <c r="K1188" s="377"/>
      <c r="L1188" s="377"/>
      <c r="M1188" s="377"/>
    </row>
    <row r="1189" spans="11:13" s="140" customFormat="1" ht="15">
      <c r="K1189" s="377"/>
      <c r="L1189" s="377"/>
      <c r="M1189" s="377"/>
    </row>
    <row r="1190" spans="11:13" s="140" customFormat="1" ht="15">
      <c r="K1190" s="377"/>
      <c r="L1190" s="377"/>
      <c r="M1190" s="377"/>
    </row>
    <row r="1191" spans="11:13" s="140" customFormat="1" ht="15">
      <c r="K1191" s="377"/>
      <c r="L1191" s="377"/>
      <c r="M1191" s="377"/>
    </row>
    <row r="1192" spans="11:13" s="140" customFormat="1" ht="15">
      <c r="K1192" s="377"/>
      <c r="L1192" s="377"/>
      <c r="M1192" s="377"/>
    </row>
    <row r="1193" spans="11:13" s="140" customFormat="1" ht="15">
      <c r="K1193" s="377"/>
      <c r="L1193" s="377"/>
      <c r="M1193" s="377"/>
    </row>
    <row r="1194" spans="11:13" s="140" customFormat="1" ht="15">
      <c r="K1194" s="377"/>
      <c r="L1194" s="377"/>
      <c r="M1194" s="377"/>
    </row>
    <row r="1195" spans="11:13" s="140" customFormat="1" ht="15">
      <c r="K1195" s="377"/>
      <c r="L1195" s="377"/>
      <c r="M1195" s="377"/>
    </row>
    <row r="1196" spans="11:13" s="140" customFormat="1" ht="15">
      <c r="K1196" s="377"/>
      <c r="L1196" s="377"/>
      <c r="M1196" s="377"/>
    </row>
    <row r="1197" spans="11:13" s="140" customFormat="1" ht="15">
      <c r="K1197" s="377"/>
      <c r="L1197" s="377"/>
      <c r="M1197" s="377"/>
    </row>
    <row r="1198" spans="11:13" s="140" customFormat="1" ht="15">
      <c r="K1198" s="377"/>
      <c r="L1198" s="377"/>
      <c r="M1198" s="377"/>
    </row>
    <row r="1199" spans="11:13" s="140" customFormat="1" ht="15">
      <c r="K1199" s="377"/>
      <c r="L1199" s="377"/>
      <c r="M1199" s="377"/>
    </row>
    <row r="1200" spans="11:13" s="140" customFormat="1" ht="15">
      <c r="K1200" s="377"/>
      <c r="L1200" s="377"/>
      <c r="M1200" s="377"/>
    </row>
    <row r="1201" spans="11:13" s="140" customFormat="1" ht="15">
      <c r="K1201" s="377"/>
      <c r="L1201" s="377"/>
      <c r="M1201" s="377"/>
    </row>
    <row r="1202" spans="11:13" s="140" customFormat="1" ht="15">
      <c r="K1202" s="377"/>
      <c r="L1202" s="377"/>
      <c r="M1202" s="377"/>
    </row>
    <row r="1203" spans="11:13" s="140" customFormat="1" ht="15">
      <c r="K1203" s="377"/>
      <c r="L1203" s="377"/>
      <c r="M1203" s="377"/>
    </row>
    <row r="1204" spans="11:13" s="140" customFormat="1" ht="15">
      <c r="K1204" s="377"/>
      <c r="L1204" s="377"/>
      <c r="M1204" s="377"/>
    </row>
    <row r="1205" spans="11:13" s="140" customFormat="1" ht="15">
      <c r="K1205" s="377"/>
      <c r="L1205" s="377"/>
      <c r="M1205" s="377"/>
    </row>
    <row r="1206" spans="11:13" s="140" customFormat="1" ht="15">
      <c r="K1206" s="377"/>
      <c r="L1206" s="377"/>
      <c r="M1206" s="377"/>
    </row>
    <row r="1207" spans="11:13" s="140" customFormat="1" ht="15">
      <c r="K1207" s="377"/>
      <c r="L1207" s="377"/>
      <c r="M1207" s="377"/>
    </row>
    <row r="1208" spans="11:13" s="140" customFormat="1" ht="15">
      <c r="K1208" s="377"/>
      <c r="L1208" s="377"/>
      <c r="M1208" s="377"/>
    </row>
    <row r="1209" spans="11:13" s="140" customFormat="1" ht="15">
      <c r="K1209" s="377"/>
      <c r="L1209" s="377"/>
      <c r="M1209" s="377"/>
    </row>
    <row r="1210" spans="11:13" s="140" customFormat="1" ht="15">
      <c r="K1210" s="377"/>
      <c r="L1210" s="377"/>
      <c r="M1210" s="377"/>
    </row>
    <row r="1211" spans="11:13" s="140" customFormat="1" ht="15">
      <c r="K1211" s="377"/>
      <c r="L1211" s="377"/>
      <c r="M1211" s="377"/>
    </row>
    <row r="1212" spans="11:13" s="140" customFormat="1" ht="15">
      <c r="K1212" s="377"/>
      <c r="L1212" s="377"/>
      <c r="M1212" s="377"/>
    </row>
    <row r="1213" spans="11:13" s="140" customFormat="1" ht="15">
      <c r="K1213" s="377"/>
      <c r="L1213" s="377"/>
      <c r="M1213" s="377"/>
    </row>
    <row r="1214" spans="11:13" s="140" customFormat="1" ht="15">
      <c r="K1214" s="377"/>
      <c r="L1214" s="377"/>
      <c r="M1214" s="377"/>
    </row>
    <row r="1215" spans="11:13" s="140" customFormat="1" ht="15">
      <c r="K1215" s="377"/>
      <c r="L1215" s="377"/>
      <c r="M1215" s="377"/>
    </row>
    <row r="1216" spans="11:13" s="140" customFormat="1" ht="15">
      <c r="K1216" s="377"/>
      <c r="L1216" s="377"/>
      <c r="M1216" s="377"/>
    </row>
    <row r="1217" spans="11:13" s="140" customFormat="1" ht="15">
      <c r="K1217" s="377"/>
      <c r="L1217" s="377"/>
      <c r="M1217" s="377"/>
    </row>
    <row r="1218" spans="11:13" s="140" customFormat="1" ht="15">
      <c r="K1218" s="377"/>
      <c r="L1218" s="377"/>
      <c r="M1218" s="377"/>
    </row>
    <row r="1219" spans="11:13" s="140" customFormat="1" ht="15">
      <c r="K1219" s="377"/>
      <c r="L1219" s="377"/>
      <c r="M1219" s="377"/>
    </row>
    <row r="1220" spans="11:13" s="140" customFormat="1" ht="15">
      <c r="K1220" s="377"/>
      <c r="L1220" s="377"/>
      <c r="M1220" s="377"/>
    </row>
    <row r="1221" spans="11:13" s="140" customFormat="1" ht="15">
      <c r="K1221" s="377"/>
      <c r="L1221" s="377"/>
      <c r="M1221" s="377"/>
    </row>
    <row r="1222" spans="11:13" s="140" customFormat="1" ht="15">
      <c r="K1222" s="377"/>
      <c r="L1222" s="377"/>
      <c r="M1222" s="377"/>
    </row>
    <row r="1223" spans="11:13" s="140" customFormat="1" ht="15">
      <c r="K1223" s="377"/>
      <c r="L1223" s="377"/>
      <c r="M1223" s="377"/>
    </row>
    <row r="1224" spans="11:13" s="140" customFormat="1" ht="15">
      <c r="K1224" s="377"/>
      <c r="L1224" s="377"/>
      <c r="M1224" s="377"/>
    </row>
    <row r="1225" spans="11:13" s="140" customFormat="1" ht="15">
      <c r="K1225" s="377"/>
      <c r="L1225" s="377"/>
      <c r="M1225" s="377"/>
    </row>
    <row r="1226" spans="11:13" s="140" customFormat="1" ht="15">
      <c r="K1226" s="377"/>
      <c r="L1226" s="377"/>
      <c r="M1226" s="377"/>
    </row>
    <row r="1227" spans="11:13" s="140" customFormat="1" ht="15">
      <c r="K1227" s="377"/>
      <c r="L1227" s="377"/>
      <c r="M1227" s="377"/>
    </row>
    <row r="1228" spans="11:13" s="140" customFormat="1" ht="15">
      <c r="K1228" s="377"/>
      <c r="L1228" s="377"/>
      <c r="M1228" s="377"/>
    </row>
    <row r="1229" spans="11:13" s="140" customFormat="1" ht="15">
      <c r="K1229" s="377"/>
      <c r="L1229" s="377"/>
      <c r="M1229" s="377"/>
    </row>
    <row r="1230" spans="11:13" s="140" customFormat="1" ht="15">
      <c r="K1230" s="377"/>
      <c r="L1230" s="377"/>
      <c r="M1230" s="377"/>
    </row>
    <row r="1231" spans="11:13" s="140" customFormat="1" ht="15">
      <c r="K1231" s="377"/>
      <c r="L1231" s="377"/>
      <c r="M1231" s="377"/>
    </row>
    <row r="1232" spans="11:13" s="140" customFormat="1" ht="15">
      <c r="K1232" s="377"/>
      <c r="L1232" s="377"/>
      <c r="M1232" s="377"/>
    </row>
    <row r="1233" spans="11:13" s="140" customFormat="1" ht="15">
      <c r="K1233" s="377"/>
      <c r="L1233" s="377"/>
      <c r="M1233" s="377"/>
    </row>
    <row r="1234" spans="11:13" s="140" customFormat="1" ht="15">
      <c r="K1234" s="377"/>
      <c r="L1234" s="377"/>
      <c r="M1234" s="377"/>
    </row>
    <row r="1235" spans="11:13" s="140" customFormat="1" ht="15">
      <c r="K1235" s="377"/>
      <c r="L1235" s="377"/>
      <c r="M1235" s="377"/>
    </row>
    <row r="1236" spans="11:13" s="140" customFormat="1" ht="15">
      <c r="K1236" s="377"/>
      <c r="L1236" s="377"/>
      <c r="M1236" s="377"/>
    </row>
    <row r="1237" spans="11:13" s="140" customFormat="1" ht="15">
      <c r="K1237" s="377"/>
      <c r="L1237" s="377"/>
      <c r="M1237" s="377"/>
    </row>
    <row r="1238" spans="11:13" s="140" customFormat="1" ht="15">
      <c r="K1238" s="377"/>
      <c r="L1238" s="377"/>
      <c r="M1238" s="377"/>
    </row>
    <row r="1239" spans="11:13" s="140" customFormat="1" ht="15">
      <c r="K1239" s="377"/>
      <c r="L1239" s="377"/>
      <c r="M1239" s="377"/>
    </row>
    <row r="1240" spans="11:13" s="140" customFormat="1" ht="15">
      <c r="K1240" s="377"/>
      <c r="L1240" s="377"/>
      <c r="M1240" s="377"/>
    </row>
    <row r="1241" spans="11:13" s="140" customFormat="1" ht="15">
      <c r="K1241" s="377"/>
      <c r="L1241" s="377"/>
      <c r="M1241" s="377"/>
    </row>
    <row r="1242" spans="11:13" s="140" customFormat="1" ht="15">
      <c r="K1242" s="377"/>
      <c r="L1242" s="377"/>
      <c r="M1242" s="377"/>
    </row>
    <row r="1243" spans="11:13" s="140" customFormat="1" ht="15">
      <c r="K1243" s="377"/>
      <c r="L1243" s="377"/>
      <c r="M1243" s="377"/>
    </row>
    <row r="1244" spans="11:13" s="140" customFormat="1" ht="15">
      <c r="K1244" s="377"/>
      <c r="L1244" s="377"/>
      <c r="M1244" s="377"/>
    </row>
    <row r="1245" spans="11:13" s="140" customFormat="1" ht="15">
      <c r="K1245" s="377"/>
      <c r="L1245" s="377"/>
      <c r="M1245" s="377"/>
    </row>
    <row r="1246" spans="11:13" s="140" customFormat="1" ht="15">
      <c r="K1246" s="377"/>
      <c r="L1246" s="377"/>
      <c r="M1246" s="377"/>
    </row>
    <row r="1247" spans="11:13" s="140" customFormat="1" ht="15">
      <c r="K1247" s="377"/>
      <c r="L1247" s="377"/>
      <c r="M1247" s="377"/>
    </row>
    <row r="1248" spans="11:13" s="140" customFormat="1" ht="15">
      <c r="K1248" s="377"/>
      <c r="L1248" s="377"/>
      <c r="M1248" s="377"/>
    </row>
    <row r="1249" spans="11:13" s="140" customFormat="1" ht="15">
      <c r="K1249" s="377"/>
      <c r="L1249" s="377"/>
      <c r="M1249" s="377"/>
    </row>
    <row r="1250" spans="11:13" s="140" customFormat="1" ht="15">
      <c r="K1250" s="377"/>
      <c r="L1250" s="377"/>
      <c r="M1250" s="377"/>
    </row>
    <row r="1251" spans="11:13" s="140" customFormat="1" ht="15">
      <c r="K1251" s="377"/>
      <c r="L1251" s="377"/>
      <c r="M1251" s="377"/>
    </row>
    <row r="1252" spans="11:13" s="140" customFormat="1" ht="15">
      <c r="K1252" s="377"/>
      <c r="L1252" s="377"/>
      <c r="M1252" s="377"/>
    </row>
    <row r="1253" spans="11:13" s="140" customFormat="1" ht="15">
      <c r="K1253" s="377"/>
      <c r="L1253" s="377"/>
      <c r="M1253" s="377"/>
    </row>
    <row r="1254" spans="11:13" s="140" customFormat="1" ht="15">
      <c r="K1254" s="377"/>
      <c r="L1254" s="377"/>
      <c r="M1254" s="377"/>
    </row>
    <row r="1255" spans="11:13" s="140" customFormat="1" ht="15">
      <c r="K1255" s="377"/>
      <c r="L1255" s="377"/>
      <c r="M1255" s="377"/>
    </row>
    <row r="1256" spans="11:13" s="140" customFormat="1" ht="15">
      <c r="K1256" s="377"/>
      <c r="L1256" s="377"/>
      <c r="M1256" s="377"/>
    </row>
    <row r="1257" spans="11:13" s="140" customFormat="1" ht="15">
      <c r="K1257" s="377"/>
      <c r="L1257" s="377"/>
      <c r="M1257" s="377"/>
    </row>
    <row r="1258" spans="11:13" s="140" customFormat="1" ht="15">
      <c r="K1258" s="377"/>
      <c r="L1258" s="377"/>
      <c r="M1258" s="377"/>
    </row>
    <row r="1259" spans="11:13" s="140" customFormat="1" ht="15">
      <c r="K1259" s="377"/>
      <c r="L1259" s="377"/>
      <c r="M1259" s="377"/>
    </row>
    <row r="1260" spans="11:13" s="140" customFormat="1" ht="15">
      <c r="K1260" s="377"/>
      <c r="L1260" s="377"/>
      <c r="M1260" s="377"/>
    </row>
    <row r="1261" spans="11:13" s="140" customFormat="1" ht="15">
      <c r="K1261" s="377"/>
      <c r="L1261" s="377"/>
      <c r="M1261" s="377"/>
    </row>
    <row r="1262" spans="11:13" s="140" customFormat="1" ht="15">
      <c r="K1262" s="377"/>
      <c r="L1262" s="377"/>
      <c r="M1262" s="377"/>
    </row>
    <row r="1263" spans="11:13" s="140" customFormat="1" ht="15">
      <c r="K1263" s="377"/>
      <c r="L1263" s="377"/>
      <c r="M1263" s="377"/>
    </row>
    <row r="1264" spans="11:13" s="140" customFormat="1" ht="15">
      <c r="K1264" s="377"/>
      <c r="L1264" s="377"/>
      <c r="M1264" s="377"/>
    </row>
    <row r="1265" spans="11:13" s="140" customFormat="1" ht="15">
      <c r="K1265" s="377"/>
      <c r="L1265" s="377"/>
      <c r="M1265" s="377"/>
    </row>
    <row r="1266" spans="11:13" s="140" customFormat="1" ht="15">
      <c r="K1266" s="377"/>
      <c r="L1266" s="377"/>
      <c r="M1266" s="377"/>
    </row>
    <row r="1267" spans="11:13" s="140" customFormat="1" ht="15">
      <c r="K1267" s="377"/>
      <c r="L1267" s="377"/>
      <c r="M1267" s="377"/>
    </row>
    <row r="1268" spans="11:13" s="140" customFormat="1" ht="15">
      <c r="K1268" s="377"/>
      <c r="L1268" s="377"/>
      <c r="M1268" s="377"/>
    </row>
    <row r="1269" spans="11:13" s="140" customFormat="1" ht="15">
      <c r="K1269" s="377"/>
      <c r="L1269" s="377"/>
      <c r="M1269" s="377"/>
    </row>
    <row r="1270" spans="11:13" s="140" customFormat="1" ht="15">
      <c r="K1270" s="377"/>
      <c r="L1270" s="377"/>
      <c r="M1270" s="377"/>
    </row>
    <row r="1271" spans="11:13" s="140" customFormat="1" ht="15">
      <c r="K1271" s="377"/>
      <c r="L1271" s="377"/>
      <c r="M1271" s="377"/>
    </row>
    <row r="1272" spans="11:13" s="140" customFormat="1" ht="15">
      <c r="K1272" s="377"/>
      <c r="L1272" s="377"/>
      <c r="M1272" s="377"/>
    </row>
    <row r="1273" spans="11:13" s="140" customFormat="1" ht="15">
      <c r="K1273" s="377"/>
      <c r="L1273" s="377"/>
      <c r="M1273" s="377"/>
    </row>
    <row r="1274" spans="11:13" s="140" customFormat="1" ht="15">
      <c r="K1274" s="377"/>
      <c r="L1274" s="377"/>
      <c r="M1274" s="377"/>
    </row>
    <row r="1275" spans="11:13" s="140" customFormat="1" ht="15">
      <c r="K1275" s="377"/>
      <c r="L1275" s="377"/>
      <c r="M1275" s="377"/>
    </row>
    <row r="1276" spans="11:13" s="140" customFormat="1" ht="15">
      <c r="K1276" s="377"/>
      <c r="L1276" s="377"/>
      <c r="M1276" s="377"/>
    </row>
    <row r="1277" spans="11:13" s="140" customFormat="1" ht="15">
      <c r="K1277" s="377"/>
      <c r="L1277" s="377"/>
      <c r="M1277" s="377"/>
    </row>
    <row r="1278" spans="11:13" s="140" customFormat="1" ht="15">
      <c r="K1278" s="377"/>
      <c r="L1278" s="377"/>
      <c r="M1278" s="377"/>
    </row>
    <row r="1279" spans="11:13" s="140" customFormat="1" ht="15">
      <c r="K1279" s="377"/>
      <c r="L1279" s="377"/>
      <c r="M1279" s="377"/>
    </row>
    <row r="1280" spans="11:13" s="140" customFormat="1" ht="15">
      <c r="K1280" s="377"/>
      <c r="L1280" s="377"/>
      <c r="M1280" s="377"/>
    </row>
    <row r="1281" spans="11:13" s="140" customFormat="1" ht="15">
      <c r="K1281" s="377"/>
      <c r="L1281" s="377"/>
      <c r="M1281" s="377"/>
    </row>
    <row r="1282" spans="11:13" s="140" customFormat="1" ht="15">
      <c r="K1282" s="377"/>
      <c r="L1282" s="377"/>
      <c r="M1282" s="377"/>
    </row>
    <row r="1283" spans="11:13" s="140" customFormat="1" ht="15">
      <c r="K1283" s="377"/>
      <c r="L1283" s="377"/>
      <c r="M1283" s="377"/>
    </row>
    <row r="1284" spans="11:13" s="140" customFormat="1" ht="15">
      <c r="K1284" s="377"/>
      <c r="L1284" s="377"/>
      <c r="M1284" s="377"/>
    </row>
    <row r="1285" spans="11:13" s="140" customFormat="1" ht="15">
      <c r="K1285" s="377"/>
      <c r="L1285" s="377"/>
      <c r="M1285" s="377"/>
    </row>
    <row r="1286" spans="11:13" s="140" customFormat="1" ht="15">
      <c r="K1286" s="377"/>
      <c r="L1286" s="377"/>
      <c r="M1286" s="377"/>
    </row>
    <row r="1287" spans="11:13" s="140" customFormat="1" ht="15">
      <c r="K1287" s="377"/>
      <c r="L1287" s="377"/>
      <c r="M1287" s="377"/>
    </row>
    <row r="1288" spans="11:13" s="140" customFormat="1" ht="15">
      <c r="K1288" s="377"/>
      <c r="L1288" s="377"/>
      <c r="M1288" s="377"/>
    </row>
    <row r="1289" spans="11:13" s="140" customFormat="1" ht="15">
      <c r="K1289" s="377"/>
      <c r="L1289" s="377"/>
      <c r="M1289" s="377"/>
    </row>
    <row r="1290" spans="11:13" s="140" customFormat="1" ht="15">
      <c r="K1290" s="377"/>
      <c r="L1290" s="377"/>
      <c r="M1290" s="377"/>
    </row>
    <row r="1291" spans="11:13" s="140" customFormat="1" ht="15">
      <c r="K1291" s="377"/>
      <c r="L1291" s="377"/>
      <c r="M1291" s="377"/>
    </row>
    <row r="1292" spans="11:13" s="140" customFormat="1" ht="15">
      <c r="K1292" s="377"/>
      <c r="L1292" s="377"/>
      <c r="M1292" s="377"/>
    </row>
    <row r="1293" spans="11:13" s="140" customFormat="1" ht="15">
      <c r="K1293" s="377"/>
      <c r="L1293" s="377"/>
      <c r="M1293" s="377"/>
    </row>
    <row r="1294" spans="11:13" s="140" customFormat="1" ht="15">
      <c r="K1294" s="377"/>
      <c r="L1294" s="377"/>
      <c r="M1294" s="377"/>
    </row>
    <row r="1295" spans="11:13" s="140" customFormat="1" ht="15">
      <c r="K1295" s="377"/>
      <c r="L1295" s="377"/>
      <c r="M1295" s="377"/>
    </row>
    <row r="1296" spans="11:13" s="140" customFormat="1" ht="15">
      <c r="K1296" s="377"/>
      <c r="L1296" s="377"/>
      <c r="M1296" s="377"/>
    </row>
    <row r="1297" spans="11:13" s="140" customFormat="1" ht="15">
      <c r="K1297" s="377"/>
      <c r="L1297" s="377"/>
      <c r="M1297" s="377"/>
    </row>
    <row r="1298" spans="11:13" s="140" customFormat="1" ht="15">
      <c r="K1298" s="377"/>
      <c r="L1298" s="377"/>
      <c r="M1298" s="377"/>
    </row>
    <row r="1299" spans="11:13" s="140" customFormat="1" ht="15">
      <c r="K1299" s="377"/>
      <c r="L1299" s="377"/>
      <c r="M1299" s="377"/>
    </row>
    <row r="1300" spans="11:13" s="140" customFormat="1" ht="15">
      <c r="K1300" s="377"/>
      <c r="L1300" s="377"/>
      <c r="M1300" s="377"/>
    </row>
    <row r="1301" spans="11:13" s="140" customFormat="1" ht="15">
      <c r="K1301" s="377"/>
      <c r="L1301" s="377"/>
      <c r="M1301" s="377"/>
    </row>
    <row r="1302" spans="11:13" s="140" customFormat="1" ht="15">
      <c r="K1302" s="377"/>
      <c r="L1302" s="377"/>
      <c r="M1302" s="377"/>
    </row>
    <row r="1303" spans="11:13" s="140" customFormat="1" ht="15">
      <c r="K1303" s="377"/>
      <c r="L1303" s="377"/>
      <c r="M1303" s="377"/>
    </row>
    <row r="1304" spans="11:13" s="140" customFormat="1" ht="15">
      <c r="K1304" s="377"/>
      <c r="L1304" s="377"/>
      <c r="M1304" s="377"/>
    </row>
    <row r="1305" spans="11:13" s="140" customFormat="1" ht="15">
      <c r="K1305" s="377"/>
      <c r="L1305" s="377"/>
      <c r="M1305" s="377"/>
    </row>
    <row r="1306" spans="11:13" s="140" customFormat="1" ht="15">
      <c r="K1306" s="377"/>
      <c r="L1306" s="377"/>
      <c r="M1306" s="377"/>
    </row>
    <row r="1307" spans="11:13" s="140" customFormat="1" ht="15">
      <c r="K1307" s="377"/>
      <c r="L1307" s="377"/>
      <c r="M1307" s="377"/>
    </row>
    <row r="1308" spans="11:13" s="140" customFormat="1" ht="15">
      <c r="K1308" s="377"/>
      <c r="L1308" s="377"/>
      <c r="M1308" s="377"/>
    </row>
    <row r="1309" spans="11:13" s="140" customFormat="1" ht="15">
      <c r="K1309" s="377"/>
      <c r="L1309" s="377"/>
      <c r="M1309" s="377"/>
    </row>
    <row r="1310" spans="11:13" s="140" customFormat="1" ht="15">
      <c r="K1310" s="377"/>
      <c r="L1310" s="377"/>
      <c r="M1310" s="377"/>
    </row>
    <row r="1311" spans="11:13" s="140" customFormat="1" ht="15">
      <c r="K1311" s="377"/>
      <c r="L1311" s="377"/>
      <c r="M1311" s="377"/>
    </row>
    <row r="1312" spans="11:13" s="140" customFormat="1" ht="15">
      <c r="K1312" s="377"/>
      <c r="L1312" s="377"/>
      <c r="M1312" s="377"/>
    </row>
    <row r="1313" spans="11:13" s="140" customFormat="1" ht="15">
      <c r="K1313" s="377"/>
      <c r="L1313" s="377"/>
      <c r="M1313" s="377"/>
    </row>
    <row r="1314" spans="11:13" s="140" customFormat="1" ht="15">
      <c r="K1314" s="377"/>
      <c r="L1314" s="377"/>
      <c r="M1314" s="377"/>
    </row>
    <row r="1315" spans="11:13" s="140" customFormat="1" ht="15">
      <c r="K1315" s="377"/>
      <c r="L1315" s="377"/>
      <c r="M1315" s="377"/>
    </row>
    <row r="1316" spans="11:13" s="140" customFormat="1" ht="15">
      <c r="K1316" s="377"/>
      <c r="L1316" s="377"/>
      <c r="M1316" s="377"/>
    </row>
    <row r="1317" spans="11:13" s="140" customFormat="1" ht="15">
      <c r="K1317" s="377"/>
      <c r="L1317" s="377"/>
      <c r="M1317" s="377"/>
    </row>
    <row r="1318" spans="11:13" s="140" customFormat="1" ht="15">
      <c r="K1318" s="377"/>
      <c r="L1318" s="377"/>
      <c r="M1318" s="377"/>
    </row>
    <row r="1319" spans="11:13" s="140" customFormat="1" ht="15">
      <c r="K1319" s="377"/>
      <c r="L1319" s="377"/>
      <c r="M1319" s="377"/>
    </row>
    <row r="1320" spans="11:13" s="140" customFormat="1" ht="15">
      <c r="K1320" s="377"/>
      <c r="L1320" s="377"/>
      <c r="M1320" s="377"/>
    </row>
    <row r="1321" spans="11:13" s="140" customFormat="1" ht="15">
      <c r="K1321" s="377"/>
      <c r="L1321" s="377"/>
      <c r="M1321" s="377"/>
    </row>
    <row r="1322" spans="11:13" s="140" customFormat="1" ht="15">
      <c r="K1322" s="377"/>
      <c r="L1322" s="377"/>
      <c r="M1322" s="377"/>
    </row>
    <row r="1323" spans="11:13" s="140" customFormat="1" ht="15">
      <c r="K1323" s="377"/>
      <c r="L1323" s="377"/>
      <c r="M1323" s="377"/>
    </row>
    <row r="1324" spans="11:13" s="140" customFormat="1" ht="15">
      <c r="K1324" s="377"/>
      <c r="L1324" s="377"/>
      <c r="M1324" s="377"/>
    </row>
    <row r="1325" spans="11:13" s="140" customFormat="1" ht="15">
      <c r="K1325" s="377"/>
      <c r="L1325" s="377"/>
      <c r="M1325" s="377"/>
    </row>
    <row r="1326" spans="11:13" s="140" customFormat="1" ht="15">
      <c r="K1326" s="377"/>
      <c r="L1326" s="377"/>
      <c r="M1326" s="377"/>
    </row>
    <row r="1327" spans="11:13" s="140" customFormat="1" ht="15">
      <c r="K1327" s="377"/>
      <c r="L1327" s="377"/>
      <c r="M1327" s="377"/>
    </row>
    <row r="1328" spans="11:13" s="140" customFormat="1" ht="15">
      <c r="K1328" s="377"/>
      <c r="L1328" s="377"/>
      <c r="M1328" s="377"/>
    </row>
    <row r="1329" spans="11:13" s="140" customFormat="1" ht="15">
      <c r="K1329" s="377"/>
      <c r="L1329" s="377"/>
      <c r="M1329" s="377"/>
    </row>
    <row r="1330" spans="11:13" s="140" customFormat="1" ht="15">
      <c r="K1330" s="377"/>
      <c r="L1330" s="377"/>
      <c r="M1330" s="377"/>
    </row>
    <row r="1331" spans="11:13" s="140" customFormat="1" ht="15">
      <c r="K1331" s="377"/>
      <c r="L1331" s="377"/>
      <c r="M1331" s="377"/>
    </row>
    <row r="1332" spans="11:13" s="140" customFormat="1" ht="15">
      <c r="K1332" s="377"/>
      <c r="L1332" s="377"/>
      <c r="M1332" s="377"/>
    </row>
    <row r="1333" spans="11:13" s="140" customFormat="1" ht="15">
      <c r="K1333" s="377"/>
      <c r="L1333" s="377"/>
      <c r="M1333" s="377"/>
    </row>
    <row r="1334" spans="11:13" s="140" customFormat="1" ht="15">
      <c r="K1334" s="377"/>
      <c r="L1334" s="377"/>
      <c r="M1334" s="377"/>
    </row>
    <row r="1335" spans="11:13" s="140" customFormat="1" ht="15">
      <c r="K1335" s="377"/>
      <c r="L1335" s="377"/>
      <c r="M1335" s="377"/>
    </row>
    <row r="1336" spans="11:13" s="140" customFormat="1" ht="15">
      <c r="K1336" s="377"/>
      <c r="L1336" s="377"/>
      <c r="M1336" s="377"/>
    </row>
    <row r="1337" spans="11:13" s="140" customFormat="1" ht="15">
      <c r="K1337" s="377"/>
      <c r="L1337" s="377"/>
      <c r="M1337" s="377"/>
    </row>
    <row r="1338" spans="11:13" s="140" customFormat="1" ht="15">
      <c r="K1338" s="377"/>
      <c r="L1338" s="377"/>
      <c r="M1338" s="377"/>
    </row>
    <row r="1339" spans="11:13" s="140" customFormat="1" ht="15">
      <c r="K1339" s="377"/>
      <c r="L1339" s="377"/>
      <c r="M1339" s="377"/>
    </row>
    <row r="1340" spans="11:13" s="140" customFormat="1" ht="15">
      <c r="K1340" s="377"/>
      <c r="L1340" s="377"/>
      <c r="M1340" s="377"/>
    </row>
    <row r="1341" spans="11:13" s="140" customFormat="1" ht="15">
      <c r="K1341" s="377"/>
      <c r="L1341" s="377"/>
      <c r="M1341" s="377"/>
    </row>
    <row r="1342" spans="11:13" s="140" customFormat="1" ht="15">
      <c r="K1342" s="377"/>
      <c r="L1342" s="377"/>
      <c r="M1342" s="377"/>
    </row>
    <row r="1343" spans="11:13" s="140" customFormat="1" ht="15">
      <c r="K1343" s="377"/>
      <c r="L1343" s="377"/>
      <c r="M1343" s="377"/>
    </row>
    <row r="1344" spans="11:13" s="140" customFormat="1" ht="15">
      <c r="K1344" s="377"/>
      <c r="L1344" s="377"/>
      <c r="M1344" s="377"/>
    </row>
    <row r="1345" spans="11:13" s="140" customFormat="1" ht="15">
      <c r="K1345" s="377"/>
      <c r="L1345" s="377"/>
      <c r="M1345" s="377"/>
    </row>
    <row r="1346" spans="11:13" s="140" customFormat="1" ht="15">
      <c r="K1346" s="377"/>
      <c r="L1346" s="377"/>
      <c r="M1346" s="377"/>
    </row>
    <row r="1347" spans="11:13" s="140" customFormat="1" ht="15">
      <c r="K1347" s="377"/>
      <c r="L1347" s="377"/>
      <c r="M1347" s="377"/>
    </row>
    <row r="1348" spans="11:13" s="140" customFormat="1" ht="15">
      <c r="K1348" s="377"/>
      <c r="L1348" s="377"/>
      <c r="M1348" s="377"/>
    </row>
    <row r="1349" spans="11:13" s="140" customFormat="1" ht="15">
      <c r="K1349" s="377"/>
      <c r="L1349" s="377"/>
      <c r="M1349" s="377"/>
    </row>
    <row r="1350" spans="11:13" s="140" customFormat="1" ht="15">
      <c r="K1350" s="377"/>
      <c r="L1350" s="377"/>
      <c r="M1350" s="377"/>
    </row>
    <row r="1351" spans="11:13" s="140" customFormat="1" ht="15">
      <c r="K1351" s="377"/>
      <c r="L1351" s="377"/>
      <c r="M1351" s="377"/>
    </row>
    <row r="1352" spans="11:13" s="140" customFormat="1" ht="15">
      <c r="K1352" s="377"/>
      <c r="L1352" s="377"/>
      <c r="M1352" s="377"/>
    </row>
    <row r="1353" spans="11:13" s="140" customFormat="1" ht="15">
      <c r="K1353" s="377"/>
      <c r="L1353" s="377"/>
      <c r="M1353" s="377"/>
    </row>
    <row r="1354" spans="11:13" s="140" customFormat="1" ht="15">
      <c r="K1354" s="377"/>
      <c r="L1354" s="377"/>
      <c r="M1354" s="377"/>
    </row>
    <row r="1355" spans="11:13" s="140" customFormat="1" ht="15">
      <c r="K1355" s="377"/>
      <c r="L1355" s="377"/>
      <c r="M1355" s="377"/>
    </row>
    <row r="1356" spans="11:13" s="140" customFormat="1" ht="15">
      <c r="K1356" s="377"/>
      <c r="L1356" s="377"/>
      <c r="M1356" s="377"/>
    </row>
    <row r="1357" spans="11:13" s="140" customFormat="1" ht="15">
      <c r="K1357" s="377"/>
      <c r="L1357" s="377"/>
      <c r="M1357" s="377"/>
    </row>
    <row r="1358" spans="11:13" s="140" customFormat="1" ht="15">
      <c r="K1358" s="377"/>
      <c r="L1358" s="377"/>
      <c r="M1358" s="377"/>
    </row>
    <row r="1359" spans="11:13" s="140" customFormat="1" ht="15">
      <c r="K1359" s="377"/>
      <c r="L1359" s="377"/>
      <c r="M1359" s="377"/>
    </row>
    <row r="1360" spans="11:13" s="140" customFormat="1" ht="15">
      <c r="K1360" s="377"/>
      <c r="L1360" s="377"/>
      <c r="M1360" s="377"/>
    </row>
    <row r="1361" spans="11:13" s="140" customFormat="1" ht="15">
      <c r="K1361" s="377"/>
      <c r="L1361" s="377"/>
      <c r="M1361" s="377"/>
    </row>
    <row r="1362" spans="11:13" s="140" customFormat="1" ht="15">
      <c r="K1362" s="377"/>
      <c r="L1362" s="377"/>
      <c r="M1362" s="377"/>
    </row>
    <row r="1363" spans="11:13" s="140" customFormat="1" ht="15">
      <c r="K1363" s="377"/>
      <c r="L1363" s="377"/>
      <c r="M1363" s="377"/>
    </row>
    <row r="1364" spans="11:13" s="140" customFormat="1" ht="15">
      <c r="K1364" s="377"/>
      <c r="L1364" s="377"/>
      <c r="M1364" s="377"/>
    </row>
    <row r="1365" spans="11:13" s="140" customFormat="1" ht="15">
      <c r="K1365" s="377"/>
      <c r="L1365" s="377"/>
      <c r="M1365" s="377"/>
    </row>
    <row r="1366" spans="11:13" s="140" customFormat="1" ht="15">
      <c r="K1366" s="377"/>
      <c r="L1366" s="377"/>
      <c r="M1366" s="377"/>
    </row>
    <row r="1367" spans="11:13" s="140" customFormat="1" ht="15">
      <c r="K1367" s="377"/>
      <c r="L1367" s="377"/>
      <c r="M1367" s="377"/>
    </row>
    <row r="1368" spans="11:13" s="140" customFormat="1" ht="15">
      <c r="K1368" s="377"/>
      <c r="L1368" s="377"/>
      <c r="M1368" s="377"/>
    </row>
    <row r="1369" spans="11:13" s="140" customFormat="1" ht="15">
      <c r="K1369" s="377"/>
      <c r="L1369" s="377"/>
      <c r="M1369" s="377"/>
    </row>
    <row r="1370" spans="11:13" s="140" customFormat="1" ht="15">
      <c r="K1370" s="377"/>
      <c r="L1370" s="377"/>
      <c r="M1370" s="377"/>
    </row>
    <row r="1371" spans="11:13" s="140" customFormat="1" ht="15">
      <c r="K1371" s="377"/>
      <c r="L1371" s="377"/>
      <c r="M1371" s="377"/>
    </row>
    <row r="1372" spans="11:13" s="140" customFormat="1" ht="15">
      <c r="K1372" s="377"/>
      <c r="L1372" s="377"/>
      <c r="M1372" s="377"/>
    </row>
    <row r="1373" spans="11:13" s="140" customFormat="1" ht="15">
      <c r="K1373" s="377"/>
      <c r="L1373" s="377"/>
      <c r="M1373" s="377"/>
    </row>
    <row r="1374" spans="11:13" s="140" customFormat="1" ht="15">
      <c r="K1374" s="377"/>
      <c r="L1374" s="377"/>
      <c r="M1374" s="377"/>
    </row>
    <row r="1375" spans="11:13" s="140" customFormat="1" ht="15">
      <c r="K1375" s="377"/>
      <c r="L1375" s="377"/>
      <c r="M1375" s="377"/>
    </row>
    <row r="1376" spans="11:13" s="140" customFormat="1" ht="15">
      <c r="K1376" s="377"/>
      <c r="L1376" s="377"/>
      <c r="M1376" s="377"/>
    </row>
    <row r="1377" spans="11:13" s="140" customFormat="1" ht="15">
      <c r="K1377" s="377"/>
      <c r="L1377" s="377"/>
      <c r="M1377" s="377"/>
    </row>
    <row r="1378" spans="11:13" s="140" customFormat="1" ht="15">
      <c r="K1378" s="377"/>
      <c r="L1378" s="377"/>
      <c r="M1378" s="377"/>
    </row>
    <row r="1379" spans="11:13" s="140" customFormat="1" ht="15">
      <c r="K1379" s="377"/>
      <c r="L1379" s="377"/>
      <c r="M1379" s="377"/>
    </row>
    <row r="1380" spans="11:13" s="140" customFormat="1" ht="15">
      <c r="K1380" s="377"/>
      <c r="L1380" s="377"/>
      <c r="M1380" s="377"/>
    </row>
    <row r="1381" spans="11:13" s="140" customFormat="1" ht="15">
      <c r="K1381" s="377"/>
      <c r="L1381" s="377"/>
      <c r="M1381" s="377"/>
    </row>
    <row r="1382" spans="11:13" s="140" customFormat="1" ht="15">
      <c r="K1382" s="377"/>
      <c r="L1382" s="377"/>
      <c r="M1382" s="377"/>
    </row>
    <row r="1383" spans="11:13" s="140" customFormat="1" ht="15">
      <c r="K1383" s="377"/>
      <c r="L1383" s="377"/>
      <c r="M1383" s="377"/>
    </row>
    <row r="1384" spans="11:13" s="140" customFormat="1" ht="15">
      <c r="K1384" s="377"/>
      <c r="L1384" s="377"/>
      <c r="M1384" s="377"/>
    </row>
    <row r="1385" spans="11:13" s="140" customFormat="1" ht="15">
      <c r="K1385" s="377"/>
      <c r="L1385" s="377"/>
      <c r="M1385" s="377"/>
    </row>
    <row r="1386" spans="11:13" s="140" customFormat="1" ht="15">
      <c r="K1386" s="377"/>
      <c r="L1386" s="377"/>
      <c r="M1386" s="377"/>
    </row>
    <row r="1387" spans="11:13" s="140" customFormat="1" ht="15">
      <c r="K1387" s="377"/>
      <c r="L1387" s="377"/>
      <c r="M1387" s="377"/>
    </row>
    <row r="1388" spans="11:13" s="140" customFormat="1" ht="15">
      <c r="K1388" s="377"/>
      <c r="L1388" s="377"/>
      <c r="M1388" s="377"/>
    </row>
    <row r="1389" spans="11:13" s="140" customFormat="1" ht="15">
      <c r="K1389" s="377"/>
      <c r="L1389" s="377"/>
      <c r="M1389" s="377"/>
    </row>
    <row r="1390" spans="11:13" s="140" customFormat="1" ht="15">
      <c r="K1390" s="377"/>
      <c r="L1390" s="377"/>
      <c r="M1390" s="377"/>
    </row>
    <row r="1391" spans="11:13" s="140" customFormat="1" ht="15">
      <c r="K1391" s="377"/>
      <c r="L1391" s="377"/>
      <c r="M1391" s="377"/>
    </row>
  </sheetData>
  <mergeCells count="19">
    <mergeCell ref="O1:X1"/>
    <mergeCell ref="L1:L2"/>
    <mergeCell ref="M1:M2"/>
    <mergeCell ref="A68:H68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71:H71"/>
    <mergeCell ref="A70:H70"/>
    <mergeCell ref="E1:E2"/>
    <mergeCell ref="A69:H69"/>
    <mergeCell ref="N1:N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838"/>
  <sheetViews>
    <sheetView showGridLines="0" zoomScale="90" zoomScaleNormal="90" zoomScaleSheetLayoutView="130" workbookViewId="0">
      <selection sqref="A1:A2"/>
    </sheetView>
  </sheetViews>
  <sheetFormatPr defaultColWidth="9.140625"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9.5703125" style="93" customWidth="1"/>
    <col min="8" max="8" width="12" style="22" customWidth="1"/>
    <col min="9" max="9" width="15.7109375" style="93" customWidth="1"/>
    <col min="10" max="10" width="15.7109375" style="370" customWidth="1"/>
    <col min="11" max="11" width="16.7109375" style="371" customWidth="1"/>
    <col min="12" max="12" width="15.7109375" style="371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100" customWidth="1"/>
    <col min="24" max="27" width="15.7109375" style="199" customWidth="1"/>
    <col min="28" max="56" width="9.140625" style="140"/>
    <col min="57" max="16384" width="9.140625" style="22"/>
  </cols>
  <sheetData>
    <row r="1" spans="1:56" s="165" customFormat="1" ht="20.100000000000001" customHeight="1">
      <c r="A1" s="434" t="s">
        <v>4</v>
      </c>
      <c r="B1" s="434" t="s">
        <v>5</v>
      </c>
      <c r="C1" s="435" t="s">
        <v>263</v>
      </c>
      <c r="D1" s="437" t="s">
        <v>6</v>
      </c>
      <c r="E1" s="435" t="s">
        <v>30</v>
      </c>
      <c r="F1" s="437" t="s">
        <v>7</v>
      </c>
      <c r="G1" s="434" t="s">
        <v>24</v>
      </c>
      <c r="H1" s="434" t="s">
        <v>8</v>
      </c>
      <c r="I1" s="434" t="s">
        <v>21</v>
      </c>
      <c r="J1" s="434" t="s">
        <v>9</v>
      </c>
      <c r="K1" s="434" t="s">
        <v>10</v>
      </c>
      <c r="L1" s="437" t="s">
        <v>13</v>
      </c>
      <c r="M1" s="434" t="s">
        <v>11</v>
      </c>
      <c r="N1" s="434" t="s">
        <v>12</v>
      </c>
      <c r="O1" s="434"/>
      <c r="P1" s="434"/>
      <c r="Q1" s="434"/>
      <c r="R1" s="434"/>
      <c r="S1" s="434"/>
      <c r="T1" s="434"/>
      <c r="U1" s="434"/>
      <c r="V1" s="434"/>
      <c r="W1" s="434"/>
      <c r="X1" s="113"/>
      <c r="Y1" s="113"/>
      <c r="Z1" s="113"/>
      <c r="AA1" s="113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</row>
    <row r="2" spans="1:56" s="165" customFormat="1" ht="27.75" customHeight="1">
      <c r="A2" s="434"/>
      <c r="B2" s="434"/>
      <c r="C2" s="436"/>
      <c r="D2" s="438"/>
      <c r="E2" s="436"/>
      <c r="F2" s="438"/>
      <c r="G2" s="434"/>
      <c r="H2" s="434"/>
      <c r="I2" s="434"/>
      <c r="J2" s="434"/>
      <c r="K2" s="434"/>
      <c r="L2" s="438"/>
      <c r="M2" s="434"/>
      <c r="N2" s="390">
        <v>2019</v>
      </c>
      <c r="O2" s="390">
        <v>2020</v>
      </c>
      <c r="P2" s="390">
        <v>2021</v>
      </c>
      <c r="Q2" s="390">
        <v>2022</v>
      </c>
      <c r="R2" s="390">
        <v>2023</v>
      </c>
      <c r="S2" s="390">
        <v>2024</v>
      </c>
      <c r="T2" s="390">
        <v>2025</v>
      </c>
      <c r="U2" s="390">
        <v>2026</v>
      </c>
      <c r="V2" s="390">
        <v>2027</v>
      </c>
      <c r="W2" s="390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</row>
    <row r="3" spans="1:56" s="177" customFormat="1" ht="33.75">
      <c r="A3" s="228">
        <v>1</v>
      </c>
      <c r="B3" s="228" t="s">
        <v>285</v>
      </c>
      <c r="C3" s="228"/>
      <c r="D3" s="250" t="s">
        <v>744</v>
      </c>
      <c r="E3" s="229">
        <v>2402</v>
      </c>
      <c r="F3" s="230" t="s">
        <v>317</v>
      </c>
      <c r="G3" s="228"/>
      <c r="H3" s="255"/>
      <c r="I3" s="247"/>
      <c r="J3" s="310"/>
      <c r="K3" s="310"/>
      <c r="L3" s="310"/>
      <c r="M3" s="234"/>
      <c r="N3" s="235"/>
      <c r="O3" s="235"/>
      <c r="P3" s="235"/>
      <c r="Q3" s="311"/>
      <c r="R3" s="312"/>
      <c r="S3" s="312"/>
      <c r="T3" s="312"/>
      <c r="U3" s="312"/>
      <c r="V3" s="313"/>
      <c r="W3" s="312"/>
      <c r="X3" s="163" t="b">
        <f t="shared" ref="X3" si="0">K3=SUM(N3:W3)</f>
        <v>1</v>
      </c>
      <c r="Y3" s="238" t="e">
        <f t="shared" ref="Y3" si="1">ROUND(K3/J3,4)</f>
        <v>#DIV/0!</v>
      </c>
      <c r="Z3" s="196" t="e">
        <f t="shared" ref="Z3" si="2">Y3=M3</f>
        <v>#DIV/0!</v>
      </c>
      <c r="AA3" s="196" t="b">
        <f t="shared" ref="AA3" si="3">J3=K3+L3</f>
        <v>1</v>
      </c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</row>
    <row r="4" spans="1:56" s="177" customFormat="1" ht="33.75">
      <c r="A4" s="228">
        <v>2</v>
      </c>
      <c r="B4" s="228" t="s">
        <v>287</v>
      </c>
      <c r="C4" s="228"/>
      <c r="D4" s="250" t="s">
        <v>745</v>
      </c>
      <c r="E4" s="229">
        <v>2410</v>
      </c>
      <c r="F4" s="230" t="s">
        <v>319</v>
      </c>
      <c r="G4" s="228"/>
      <c r="H4" s="255"/>
      <c r="I4" s="247"/>
      <c r="J4" s="310"/>
      <c r="K4" s="310"/>
      <c r="L4" s="310"/>
      <c r="M4" s="234"/>
      <c r="N4" s="235"/>
      <c r="O4" s="235"/>
      <c r="P4" s="235"/>
      <c r="Q4" s="311"/>
      <c r="R4" s="312"/>
      <c r="S4" s="312"/>
      <c r="T4" s="312"/>
      <c r="U4" s="312"/>
      <c r="V4" s="313"/>
      <c r="W4" s="312"/>
      <c r="X4" s="163" t="b">
        <f t="shared" ref="X4:X19" si="4">K4=SUM(N4:W4)</f>
        <v>1</v>
      </c>
      <c r="Y4" s="238" t="e">
        <f t="shared" ref="Y4:Y19" si="5">ROUND(K4/J4,4)</f>
        <v>#DIV/0!</v>
      </c>
      <c r="Z4" s="196" t="e">
        <f t="shared" ref="Z4:Z19" si="6">Y4=M4</f>
        <v>#DIV/0!</v>
      </c>
      <c r="AA4" s="196" t="b">
        <f t="shared" ref="AA4:AA19" si="7">J4=K4+L4</f>
        <v>1</v>
      </c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</row>
    <row r="5" spans="1:56" s="97" customFormat="1" ht="45.75" customHeight="1">
      <c r="A5" s="228">
        <v>3</v>
      </c>
      <c r="B5" s="228" t="s">
        <v>349</v>
      </c>
      <c r="C5" s="266"/>
      <c r="D5" s="250" t="s">
        <v>746</v>
      </c>
      <c r="E5" s="229">
        <v>2415</v>
      </c>
      <c r="F5" s="230" t="s">
        <v>363</v>
      </c>
      <c r="G5" s="228"/>
      <c r="H5" s="255"/>
      <c r="I5" s="265"/>
      <c r="J5" s="365"/>
      <c r="K5" s="310"/>
      <c r="L5" s="326"/>
      <c r="M5" s="314"/>
      <c r="N5" s="235"/>
      <c r="O5" s="235"/>
      <c r="P5" s="235"/>
      <c r="Q5" s="232"/>
      <c r="R5" s="232"/>
      <c r="S5" s="232"/>
      <c r="T5" s="232"/>
      <c r="U5" s="232"/>
      <c r="V5" s="232"/>
      <c r="W5" s="232"/>
      <c r="X5" s="163" t="b">
        <f t="shared" si="4"/>
        <v>1</v>
      </c>
      <c r="Y5" s="238" t="e">
        <f t="shared" si="5"/>
        <v>#DIV/0!</v>
      </c>
      <c r="Z5" s="196" t="e">
        <f t="shared" si="6"/>
        <v>#DIV/0!</v>
      </c>
      <c r="AA5" s="196" t="b">
        <f t="shared" si="7"/>
        <v>1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</row>
    <row r="6" spans="1:56" s="97" customFormat="1" ht="45">
      <c r="A6" s="228">
        <v>4</v>
      </c>
      <c r="B6" s="228" t="s">
        <v>353</v>
      </c>
      <c r="C6" s="266"/>
      <c r="D6" s="250" t="s">
        <v>751</v>
      </c>
      <c r="E6" s="229">
        <v>2402</v>
      </c>
      <c r="F6" s="230" t="s">
        <v>367</v>
      </c>
      <c r="G6" s="228"/>
      <c r="H6" s="255"/>
      <c r="I6" s="265"/>
      <c r="J6" s="365"/>
      <c r="K6" s="310"/>
      <c r="L6" s="326"/>
      <c r="M6" s="314"/>
      <c r="N6" s="235"/>
      <c r="O6" s="235"/>
      <c r="P6" s="235"/>
      <c r="Q6" s="232"/>
      <c r="R6" s="232"/>
      <c r="S6" s="232"/>
      <c r="T6" s="232"/>
      <c r="U6" s="232"/>
      <c r="V6" s="232"/>
      <c r="W6" s="232"/>
      <c r="X6" s="163" t="b">
        <f t="shared" si="4"/>
        <v>1</v>
      </c>
      <c r="Y6" s="238" t="e">
        <f t="shared" si="5"/>
        <v>#DIV/0!</v>
      </c>
      <c r="Z6" s="196" t="e">
        <f t="shared" si="6"/>
        <v>#DIV/0!</v>
      </c>
      <c r="AA6" s="196" t="b">
        <f t="shared" si="7"/>
        <v>1</v>
      </c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</row>
    <row r="7" spans="1:56" s="178" customFormat="1" ht="22.5">
      <c r="A7" s="378">
        <v>5</v>
      </c>
      <c r="B7" s="256" t="s">
        <v>294</v>
      </c>
      <c r="C7" s="256" t="s">
        <v>336</v>
      </c>
      <c r="D7" s="268" t="s">
        <v>311</v>
      </c>
      <c r="E7" s="258">
        <v>2413</v>
      </c>
      <c r="F7" s="257" t="s">
        <v>326</v>
      </c>
      <c r="G7" s="256" t="s">
        <v>66</v>
      </c>
      <c r="H7" s="259">
        <v>2.48</v>
      </c>
      <c r="I7" s="260" t="s">
        <v>345</v>
      </c>
      <c r="J7" s="366">
        <v>4800000</v>
      </c>
      <c r="K7" s="315">
        <v>2400000</v>
      </c>
      <c r="L7" s="315">
        <f t="shared" ref="L7:L10" si="8">J7-K7</f>
        <v>2400000</v>
      </c>
      <c r="M7" s="263">
        <v>0.5</v>
      </c>
      <c r="N7" s="261">
        <v>0</v>
      </c>
      <c r="O7" s="261">
        <v>0</v>
      </c>
      <c r="P7" s="252">
        <v>2400000</v>
      </c>
      <c r="Q7" s="317"/>
      <c r="R7" s="318"/>
      <c r="S7" s="318"/>
      <c r="T7" s="318"/>
      <c r="U7" s="318"/>
      <c r="V7" s="319"/>
      <c r="W7" s="318"/>
      <c r="X7" s="163" t="b">
        <f t="shared" si="4"/>
        <v>1</v>
      </c>
      <c r="Y7" s="238">
        <f t="shared" si="5"/>
        <v>0.5</v>
      </c>
      <c r="Z7" s="196" t="b">
        <f t="shared" si="6"/>
        <v>1</v>
      </c>
      <c r="AA7" s="196" t="b">
        <f t="shared" si="7"/>
        <v>1</v>
      </c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</row>
    <row r="8" spans="1:56" s="178" customFormat="1" ht="22.5">
      <c r="A8" s="256">
        <v>6</v>
      </c>
      <c r="B8" s="256" t="s">
        <v>292</v>
      </c>
      <c r="C8" s="256" t="s">
        <v>336</v>
      </c>
      <c r="D8" s="268" t="s">
        <v>309</v>
      </c>
      <c r="E8" s="258">
        <v>2401</v>
      </c>
      <c r="F8" s="257" t="s">
        <v>324</v>
      </c>
      <c r="G8" s="256" t="s">
        <v>66</v>
      </c>
      <c r="H8" s="259">
        <v>1.196</v>
      </c>
      <c r="I8" s="260" t="s">
        <v>344</v>
      </c>
      <c r="J8" s="367">
        <v>4702182</v>
      </c>
      <c r="K8" s="315">
        <v>2351091</v>
      </c>
      <c r="L8" s="315">
        <f t="shared" si="8"/>
        <v>2351091</v>
      </c>
      <c r="M8" s="263">
        <v>0.5</v>
      </c>
      <c r="N8" s="261">
        <v>0</v>
      </c>
      <c r="O8" s="261">
        <v>0</v>
      </c>
      <c r="P8" s="252">
        <v>2351091</v>
      </c>
      <c r="Q8" s="317"/>
      <c r="R8" s="318"/>
      <c r="S8" s="318"/>
      <c r="T8" s="318"/>
      <c r="U8" s="318"/>
      <c r="V8" s="319"/>
      <c r="W8" s="318"/>
      <c r="X8" s="163" t="b">
        <f t="shared" si="4"/>
        <v>1</v>
      </c>
      <c r="Y8" s="238">
        <f t="shared" si="5"/>
        <v>0.5</v>
      </c>
      <c r="Z8" s="196" t="b">
        <f t="shared" si="6"/>
        <v>1</v>
      </c>
      <c r="AA8" s="196" t="b">
        <f t="shared" si="7"/>
        <v>1</v>
      </c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</row>
    <row r="9" spans="1:56" s="98" customFormat="1" ht="22.5">
      <c r="A9" s="378">
        <v>7</v>
      </c>
      <c r="B9" s="256" t="s">
        <v>355</v>
      </c>
      <c r="C9" s="267" t="s">
        <v>336</v>
      </c>
      <c r="D9" s="268" t="s">
        <v>361</v>
      </c>
      <c r="E9" s="264">
        <v>2466011</v>
      </c>
      <c r="F9" s="257" t="s">
        <v>369</v>
      </c>
      <c r="G9" s="256" t="s">
        <v>65</v>
      </c>
      <c r="H9" s="259">
        <v>0.33</v>
      </c>
      <c r="I9" s="269" t="s">
        <v>342</v>
      </c>
      <c r="J9" s="366">
        <v>10948476</v>
      </c>
      <c r="K9" s="315">
        <v>5474238</v>
      </c>
      <c r="L9" s="368">
        <f t="shared" si="8"/>
        <v>5474238</v>
      </c>
      <c r="M9" s="320">
        <v>0.5</v>
      </c>
      <c r="N9" s="261">
        <v>0</v>
      </c>
      <c r="O9" s="261">
        <v>0</v>
      </c>
      <c r="P9" s="261">
        <v>5474238</v>
      </c>
      <c r="Q9" s="252"/>
      <c r="R9" s="252"/>
      <c r="S9" s="252"/>
      <c r="T9" s="252"/>
      <c r="U9" s="252"/>
      <c r="V9" s="252"/>
      <c r="W9" s="252"/>
      <c r="X9" s="163" t="b">
        <f t="shared" si="4"/>
        <v>1</v>
      </c>
      <c r="Y9" s="238">
        <f t="shared" si="5"/>
        <v>0.5</v>
      </c>
      <c r="Z9" s="196" t="b">
        <f t="shared" si="6"/>
        <v>1</v>
      </c>
      <c r="AA9" s="196" t="b">
        <f t="shared" si="7"/>
        <v>1</v>
      </c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</row>
    <row r="10" spans="1:56" s="98" customFormat="1" ht="22.5">
      <c r="A10" s="256">
        <v>8</v>
      </c>
      <c r="B10" s="256" t="s">
        <v>356</v>
      </c>
      <c r="C10" s="267" t="s">
        <v>336</v>
      </c>
      <c r="D10" s="268" t="s">
        <v>304</v>
      </c>
      <c r="E10" s="258">
        <v>2410</v>
      </c>
      <c r="F10" s="257" t="s">
        <v>370</v>
      </c>
      <c r="G10" s="256" t="s">
        <v>66</v>
      </c>
      <c r="H10" s="259">
        <v>0.65300000000000002</v>
      </c>
      <c r="I10" s="269" t="s">
        <v>343</v>
      </c>
      <c r="J10" s="366">
        <v>3517120</v>
      </c>
      <c r="K10" s="315">
        <v>1758560</v>
      </c>
      <c r="L10" s="368">
        <f t="shared" si="8"/>
        <v>1758560</v>
      </c>
      <c r="M10" s="320">
        <v>0.5</v>
      </c>
      <c r="N10" s="261">
        <v>0</v>
      </c>
      <c r="O10" s="261">
        <v>0</v>
      </c>
      <c r="P10" s="261">
        <v>1758560</v>
      </c>
      <c r="Q10" s="252"/>
      <c r="R10" s="252"/>
      <c r="S10" s="252"/>
      <c r="T10" s="252"/>
      <c r="U10" s="252"/>
      <c r="V10" s="252"/>
      <c r="W10" s="252"/>
      <c r="X10" s="163" t="b">
        <f t="shared" si="4"/>
        <v>1</v>
      </c>
      <c r="Y10" s="238">
        <f t="shared" si="5"/>
        <v>0.5</v>
      </c>
      <c r="Z10" s="196" t="b">
        <f t="shared" si="6"/>
        <v>1</v>
      </c>
      <c r="AA10" s="196" t="b">
        <f t="shared" si="7"/>
        <v>1</v>
      </c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</row>
    <row r="11" spans="1:56" s="97" customFormat="1" ht="22.5">
      <c r="A11" s="228">
        <v>9</v>
      </c>
      <c r="B11" s="228" t="s">
        <v>535</v>
      </c>
      <c r="C11" s="266" t="s">
        <v>335</v>
      </c>
      <c r="D11" s="250" t="s">
        <v>56</v>
      </c>
      <c r="E11" s="229">
        <v>2404</v>
      </c>
      <c r="F11" s="230" t="s">
        <v>539</v>
      </c>
      <c r="G11" s="228" t="s">
        <v>66</v>
      </c>
      <c r="H11" s="255">
        <v>3.0409999999999999</v>
      </c>
      <c r="I11" s="265" t="s">
        <v>486</v>
      </c>
      <c r="J11" s="365">
        <v>7600000</v>
      </c>
      <c r="K11" s="310">
        <v>3800000</v>
      </c>
      <c r="L11" s="326">
        <f t="shared" ref="L11:L12" si="9">J11-K11</f>
        <v>3800000</v>
      </c>
      <c r="M11" s="314">
        <v>0.5</v>
      </c>
      <c r="N11" s="235">
        <v>0</v>
      </c>
      <c r="O11" s="235">
        <v>0</v>
      </c>
      <c r="P11" s="235">
        <v>1900000</v>
      </c>
      <c r="Q11" s="232">
        <v>1900000</v>
      </c>
      <c r="R11" s="232"/>
      <c r="S11" s="232"/>
      <c r="T11" s="232"/>
      <c r="U11" s="232"/>
      <c r="V11" s="232"/>
      <c r="W11" s="232"/>
      <c r="X11" s="163" t="b">
        <f t="shared" si="4"/>
        <v>1</v>
      </c>
      <c r="Y11" s="238">
        <f t="shared" si="5"/>
        <v>0.5</v>
      </c>
      <c r="Z11" s="196" t="b">
        <f t="shared" si="6"/>
        <v>1</v>
      </c>
      <c r="AA11" s="196" t="b">
        <f t="shared" si="7"/>
        <v>1</v>
      </c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</row>
    <row r="12" spans="1:56" s="97" customFormat="1" ht="45">
      <c r="A12" s="378">
        <v>10</v>
      </c>
      <c r="B12" s="228" t="s">
        <v>537</v>
      </c>
      <c r="C12" s="266" t="s">
        <v>335</v>
      </c>
      <c r="D12" s="250" t="s">
        <v>497</v>
      </c>
      <c r="E12" s="231">
        <v>2475011</v>
      </c>
      <c r="F12" s="230" t="s">
        <v>541</v>
      </c>
      <c r="G12" s="228" t="s">
        <v>65</v>
      </c>
      <c r="H12" s="255">
        <v>0.495</v>
      </c>
      <c r="I12" s="247" t="s">
        <v>564</v>
      </c>
      <c r="J12" s="365">
        <v>7899810</v>
      </c>
      <c r="K12" s="310">
        <v>3949905</v>
      </c>
      <c r="L12" s="326">
        <f t="shared" si="9"/>
        <v>3949905</v>
      </c>
      <c r="M12" s="314">
        <v>0.5</v>
      </c>
      <c r="N12" s="235">
        <v>0</v>
      </c>
      <c r="O12" s="235">
        <v>0</v>
      </c>
      <c r="P12" s="235">
        <v>1053473</v>
      </c>
      <c r="Q12" s="232">
        <v>2896432</v>
      </c>
      <c r="R12" s="232"/>
      <c r="S12" s="232"/>
      <c r="T12" s="232"/>
      <c r="U12" s="232"/>
      <c r="V12" s="232"/>
      <c r="W12" s="232"/>
      <c r="X12" s="163" t="b">
        <f t="shared" si="4"/>
        <v>1</v>
      </c>
      <c r="Y12" s="238">
        <f t="shared" si="5"/>
        <v>0.5</v>
      </c>
      <c r="Z12" s="196" t="b">
        <f t="shared" si="6"/>
        <v>1</v>
      </c>
      <c r="AA12" s="196" t="b">
        <f t="shared" si="7"/>
        <v>1</v>
      </c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</row>
    <row r="13" spans="1:56" s="98" customFormat="1" ht="22.5">
      <c r="A13" s="256">
        <v>11</v>
      </c>
      <c r="B13" s="256" t="s">
        <v>538</v>
      </c>
      <c r="C13" s="267" t="s">
        <v>336</v>
      </c>
      <c r="D13" s="268" t="s">
        <v>58</v>
      </c>
      <c r="E13" s="258">
        <v>2408</v>
      </c>
      <c r="F13" s="257" t="s">
        <v>542</v>
      </c>
      <c r="G13" s="256" t="s">
        <v>66</v>
      </c>
      <c r="H13" s="259">
        <v>0.81699999999999995</v>
      </c>
      <c r="I13" s="269" t="s">
        <v>340</v>
      </c>
      <c r="J13" s="366">
        <v>5329380</v>
      </c>
      <c r="K13" s="315">
        <v>2664690</v>
      </c>
      <c r="L13" s="368">
        <f t="shared" ref="L13" si="10">J13-K13</f>
        <v>2664690</v>
      </c>
      <c r="M13" s="320">
        <v>0.5</v>
      </c>
      <c r="N13" s="261">
        <v>0</v>
      </c>
      <c r="O13" s="261">
        <v>0</v>
      </c>
      <c r="P13" s="261">
        <v>2664690</v>
      </c>
      <c r="Q13" s="252">
        <v>0</v>
      </c>
      <c r="R13" s="252"/>
      <c r="S13" s="252"/>
      <c r="T13" s="252"/>
      <c r="U13" s="252"/>
      <c r="V13" s="252"/>
      <c r="W13" s="252"/>
      <c r="X13" s="163" t="b">
        <f t="shared" si="4"/>
        <v>1</v>
      </c>
      <c r="Y13" s="238">
        <f t="shared" si="5"/>
        <v>0.5</v>
      </c>
      <c r="Z13" s="196" t="b">
        <f t="shared" si="6"/>
        <v>1</v>
      </c>
      <c r="AA13" s="196" t="b">
        <f t="shared" si="7"/>
        <v>1</v>
      </c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</row>
    <row r="14" spans="1:56" s="98" customFormat="1" ht="22.5">
      <c r="A14" s="228">
        <v>12</v>
      </c>
      <c r="B14" s="256" t="s">
        <v>560</v>
      </c>
      <c r="C14" s="267" t="s">
        <v>336</v>
      </c>
      <c r="D14" s="268" t="s">
        <v>558</v>
      </c>
      <c r="E14" s="258">
        <v>2406</v>
      </c>
      <c r="F14" s="257" t="s">
        <v>559</v>
      </c>
      <c r="G14" s="256" t="s">
        <v>66</v>
      </c>
      <c r="H14" s="259">
        <v>4.5720000000000001</v>
      </c>
      <c r="I14" s="269" t="s">
        <v>341</v>
      </c>
      <c r="J14" s="366">
        <v>12440363</v>
      </c>
      <c r="K14" s="315">
        <v>6220181.5</v>
      </c>
      <c r="L14" s="368">
        <f t="shared" ref="L14:L19" si="11">J14-K14</f>
        <v>6220181.5</v>
      </c>
      <c r="M14" s="320">
        <v>0.5</v>
      </c>
      <c r="N14" s="261">
        <v>0</v>
      </c>
      <c r="O14" s="261">
        <v>0</v>
      </c>
      <c r="P14" s="261">
        <v>6220181.5</v>
      </c>
      <c r="Q14" s="252">
        <v>0</v>
      </c>
      <c r="R14" s="252"/>
      <c r="S14" s="252"/>
      <c r="T14" s="252"/>
      <c r="U14" s="252"/>
      <c r="V14" s="252"/>
      <c r="W14" s="252"/>
      <c r="X14" s="163" t="b">
        <f t="shared" si="4"/>
        <v>1</v>
      </c>
      <c r="Y14" s="238">
        <f t="shared" si="5"/>
        <v>0.5</v>
      </c>
      <c r="Z14" s="196" t="b">
        <f t="shared" si="6"/>
        <v>1</v>
      </c>
      <c r="AA14" s="196" t="b">
        <f t="shared" si="7"/>
        <v>1</v>
      </c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</row>
    <row r="15" spans="1:56" s="98" customFormat="1" ht="22.5">
      <c r="A15" s="378">
        <v>13</v>
      </c>
      <c r="B15" s="256" t="s">
        <v>578</v>
      </c>
      <c r="C15" s="267" t="s">
        <v>336</v>
      </c>
      <c r="D15" s="268" t="s">
        <v>312</v>
      </c>
      <c r="E15" s="258">
        <v>2414</v>
      </c>
      <c r="F15" s="257" t="s">
        <v>583</v>
      </c>
      <c r="G15" s="256" t="s">
        <v>66</v>
      </c>
      <c r="H15" s="259">
        <v>0.8</v>
      </c>
      <c r="I15" s="269" t="s">
        <v>346</v>
      </c>
      <c r="J15" s="366">
        <v>2000000</v>
      </c>
      <c r="K15" s="315">
        <v>1000000</v>
      </c>
      <c r="L15" s="368">
        <f t="shared" si="11"/>
        <v>1000000</v>
      </c>
      <c r="M15" s="320">
        <v>0.5</v>
      </c>
      <c r="N15" s="261">
        <v>0</v>
      </c>
      <c r="O15" s="261">
        <v>0</v>
      </c>
      <c r="P15" s="261">
        <v>1000000</v>
      </c>
      <c r="Q15" s="252"/>
      <c r="R15" s="252"/>
      <c r="S15" s="252"/>
      <c r="T15" s="252"/>
      <c r="U15" s="252"/>
      <c r="V15" s="252"/>
      <c r="W15" s="252"/>
      <c r="X15" s="163" t="b">
        <f t="shared" si="4"/>
        <v>1</v>
      </c>
      <c r="Y15" s="238">
        <f t="shared" si="5"/>
        <v>0.5</v>
      </c>
      <c r="Z15" s="196" t="b">
        <f t="shared" si="6"/>
        <v>1</v>
      </c>
      <c r="AA15" s="196" t="b">
        <f t="shared" si="7"/>
        <v>1</v>
      </c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</row>
    <row r="16" spans="1:56" s="98" customFormat="1" ht="22.5">
      <c r="A16" s="256">
        <v>14</v>
      </c>
      <c r="B16" s="256" t="s">
        <v>579</v>
      </c>
      <c r="C16" s="267" t="s">
        <v>336</v>
      </c>
      <c r="D16" s="268" t="s">
        <v>309</v>
      </c>
      <c r="E16" s="258">
        <v>2401</v>
      </c>
      <c r="F16" s="257" t="s">
        <v>584</v>
      </c>
      <c r="G16" s="256" t="s">
        <v>66</v>
      </c>
      <c r="H16" s="259">
        <v>0.42099999999999999</v>
      </c>
      <c r="I16" s="269" t="s">
        <v>344</v>
      </c>
      <c r="J16" s="366">
        <v>2094700</v>
      </c>
      <c r="K16" s="315">
        <v>1047350</v>
      </c>
      <c r="L16" s="368">
        <f t="shared" si="11"/>
        <v>1047350</v>
      </c>
      <c r="M16" s="320">
        <v>0.5</v>
      </c>
      <c r="N16" s="261">
        <v>0</v>
      </c>
      <c r="O16" s="261">
        <v>0</v>
      </c>
      <c r="P16" s="261">
        <v>1047350</v>
      </c>
      <c r="Q16" s="252">
        <v>0</v>
      </c>
      <c r="R16" s="252"/>
      <c r="S16" s="252"/>
      <c r="T16" s="252"/>
      <c r="U16" s="252"/>
      <c r="V16" s="252"/>
      <c r="W16" s="252"/>
      <c r="X16" s="163" t="b">
        <f t="shared" si="4"/>
        <v>1</v>
      </c>
      <c r="Y16" s="238">
        <f t="shared" si="5"/>
        <v>0.5</v>
      </c>
      <c r="Z16" s="196" t="b">
        <f t="shared" si="6"/>
        <v>1</v>
      </c>
      <c r="AA16" s="196" t="b">
        <f t="shared" si="7"/>
        <v>1</v>
      </c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</row>
    <row r="17" spans="1:56" s="98" customFormat="1" ht="33.75">
      <c r="A17" s="228">
        <v>15</v>
      </c>
      <c r="B17" s="256" t="s">
        <v>580</v>
      </c>
      <c r="C17" s="267" t="s">
        <v>336</v>
      </c>
      <c r="D17" s="268" t="s">
        <v>577</v>
      </c>
      <c r="E17" s="258">
        <v>2412</v>
      </c>
      <c r="F17" s="257" t="s">
        <v>585</v>
      </c>
      <c r="G17" s="256" t="s">
        <v>147</v>
      </c>
      <c r="H17" s="259">
        <v>0.88</v>
      </c>
      <c r="I17" s="269" t="s">
        <v>343</v>
      </c>
      <c r="J17" s="366">
        <v>5841896</v>
      </c>
      <c r="K17" s="315">
        <v>3213042.8000000003</v>
      </c>
      <c r="L17" s="368">
        <f t="shared" si="11"/>
        <v>2628853.1999999997</v>
      </c>
      <c r="M17" s="320">
        <v>0.55000000000000004</v>
      </c>
      <c r="N17" s="261">
        <v>0</v>
      </c>
      <c r="O17" s="261">
        <v>0</v>
      </c>
      <c r="P17" s="261">
        <v>3213042.8000000003</v>
      </c>
      <c r="Q17" s="252">
        <v>0</v>
      </c>
      <c r="R17" s="252"/>
      <c r="S17" s="252"/>
      <c r="T17" s="252"/>
      <c r="U17" s="252"/>
      <c r="V17" s="252"/>
      <c r="W17" s="252"/>
      <c r="X17" s="163" t="b">
        <f t="shared" si="4"/>
        <v>1</v>
      </c>
      <c r="Y17" s="238">
        <f t="shared" si="5"/>
        <v>0.55000000000000004</v>
      </c>
      <c r="Z17" s="196" t="b">
        <f t="shared" si="6"/>
        <v>1</v>
      </c>
      <c r="AA17" s="196" t="b">
        <f t="shared" si="7"/>
        <v>1</v>
      </c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</row>
    <row r="18" spans="1:56" s="98" customFormat="1" ht="22.5">
      <c r="A18" s="378">
        <v>16</v>
      </c>
      <c r="B18" s="256" t="s">
        <v>581</v>
      </c>
      <c r="C18" s="267" t="s">
        <v>336</v>
      </c>
      <c r="D18" s="268" t="s">
        <v>57</v>
      </c>
      <c r="E18" s="264">
        <v>2478011</v>
      </c>
      <c r="F18" s="257" t="s">
        <v>586</v>
      </c>
      <c r="G18" s="256" t="s">
        <v>66</v>
      </c>
      <c r="H18" s="259">
        <v>0.28000000000000003</v>
      </c>
      <c r="I18" s="269" t="s">
        <v>348</v>
      </c>
      <c r="J18" s="366">
        <v>2474234</v>
      </c>
      <c r="K18" s="315">
        <v>1237117</v>
      </c>
      <c r="L18" s="368">
        <f t="shared" si="11"/>
        <v>1237117</v>
      </c>
      <c r="M18" s="320">
        <v>0.5</v>
      </c>
      <c r="N18" s="261">
        <v>0</v>
      </c>
      <c r="O18" s="261">
        <v>0</v>
      </c>
      <c r="P18" s="261">
        <v>1237117</v>
      </c>
      <c r="Q18" s="252"/>
      <c r="R18" s="252"/>
      <c r="S18" s="252"/>
      <c r="T18" s="252"/>
      <c r="U18" s="252"/>
      <c r="V18" s="252"/>
      <c r="W18" s="252"/>
      <c r="X18" s="163" t="b">
        <f t="shared" si="4"/>
        <v>1</v>
      </c>
      <c r="Y18" s="238">
        <f t="shared" si="5"/>
        <v>0.5</v>
      </c>
      <c r="Z18" s="196" t="b">
        <f t="shared" si="6"/>
        <v>1</v>
      </c>
      <c r="AA18" s="196" t="b">
        <f t="shared" si="7"/>
        <v>1</v>
      </c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</row>
    <row r="19" spans="1:56" s="98" customFormat="1" ht="22.5">
      <c r="A19" s="256">
        <v>17</v>
      </c>
      <c r="B19" s="256" t="s">
        <v>582</v>
      </c>
      <c r="C19" s="267" t="s">
        <v>336</v>
      </c>
      <c r="D19" s="268" t="s">
        <v>58</v>
      </c>
      <c r="E19" s="258">
        <v>2408</v>
      </c>
      <c r="F19" s="257" t="s">
        <v>587</v>
      </c>
      <c r="G19" s="256" t="s">
        <v>66</v>
      </c>
      <c r="H19" s="259">
        <v>0.23300000000000001</v>
      </c>
      <c r="I19" s="269" t="s">
        <v>340</v>
      </c>
      <c r="J19" s="366">
        <v>1540835</v>
      </c>
      <c r="K19" s="315">
        <v>770417.5</v>
      </c>
      <c r="L19" s="368">
        <f t="shared" si="11"/>
        <v>770417.5</v>
      </c>
      <c r="M19" s="320">
        <v>0.5</v>
      </c>
      <c r="N19" s="261">
        <v>0</v>
      </c>
      <c r="O19" s="261">
        <v>0</v>
      </c>
      <c r="P19" s="261">
        <v>770417.5</v>
      </c>
      <c r="Q19" s="252"/>
      <c r="R19" s="252"/>
      <c r="S19" s="252"/>
      <c r="T19" s="252"/>
      <c r="U19" s="252"/>
      <c r="V19" s="252"/>
      <c r="W19" s="252"/>
      <c r="X19" s="163" t="b">
        <f t="shared" si="4"/>
        <v>1</v>
      </c>
      <c r="Y19" s="238">
        <f t="shared" si="5"/>
        <v>0.5</v>
      </c>
      <c r="Z19" s="196" t="b">
        <f t="shared" si="6"/>
        <v>1</v>
      </c>
      <c r="AA19" s="196" t="b">
        <f t="shared" si="7"/>
        <v>1</v>
      </c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</row>
    <row r="20" spans="1:56" s="216" customFormat="1" ht="20.100000000000001" customHeight="1">
      <c r="A20" s="434" t="s">
        <v>41</v>
      </c>
      <c r="B20" s="434"/>
      <c r="C20" s="434"/>
      <c r="D20" s="434"/>
      <c r="E20" s="434"/>
      <c r="F20" s="434"/>
      <c r="G20" s="434"/>
      <c r="H20" s="270">
        <f>SUM(H3:H19)</f>
        <v>16.198</v>
      </c>
      <c r="I20" s="321" t="s">
        <v>14</v>
      </c>
      <c r="J20" s="322">
        <f>SUM(J3:J19)</f>
        <v>71188996</v>
      </c>
      <c r="K20" s="323">
        <f>SUM(K3:K19)</f>
        <v>35886592.799999997</v>
      </c>
      <c r="L20" s="323">
        <f>SUM(L3:L19)</f>
        <v>35302403.200000003</v>
      </c>
      <c r="M20" s="271" t="s">
        <v>14</v>
      </c>
      <c r="N20" s="324">
        <f t="shared" ref="N20:W20" si="12">SUM(N3:N19)</f>
        <v>0</v>
      </c>
      <c r="O20" s="324">
        <f t="shared" si="12"/>
        <v>0</v>
      </c>
      <c r="P20" s="324">
        <f t="shared" si="12"/>
        <v>31090160.800000001</v>
      </c>
      <c r="Q20" s="324">
        <f t="shared" si="12"/>
        <v>4796432</v>
      </c>
      <c r="R20" s="324">
        <f t="shared" si="12"/>
        <v>0</v>
      </c>
      <c r="S20" s="324">
        <f t="shared" si="12"/>
        <v>0</v>
      </c>
      <c r="T20" s="324">
        <f t="shared" si="12"/>
        <v>0</v>
      </c>
      <c r="U20" s="324">
        <f t="shared" si="12"/>
        <v>0</v>
      </c>
      <c r="V20" s="324">
        <f t="shared" si="12"/>
        <v>0</v>
      </c>
      <c r="W20" s="324">
        <f t="shared" si="12"/>
        <v>0</v>
      </c>
      <c r="X20" s="382"/>
      <c r="Y20" s="382"/>
      <c r="Z20" s="382"/>
      <c r="AA20" s="382"/>
      <c r="AB20" s="140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</row>
    <row r="21" spans="1:56" s="216" customFormat="1" ht="20.100000000000001" customHeight="1">
      <c r="A21" s="434" t="s">
        <v>35</v>
      </c>
      <c r="B21" s="434"/>
      <c r="C21" s="434"/>
      <c r="D21" s="434"/>
      <c r="E21" s="434"/>
      <c r="F21" s="434"/>
      <c r="G21" s="434"/>
      <c r="H21" s="270">
        <f>SUMIF($C$3:$C$19,"N",H3:H19)</f>
        <v>12.662000000000003</v>
      </c>
      <c r="I21" s="321" t="s">
        <v>14</v>
      </c>
      <c r="J21" s="322">
        <f>SUMIF($C$3:$C$19,"N",J3:J19)</f>
        <v>55689186</v>
      </c>
      <c r="K21" s="323">
        <f>SUMIF($C$3:$C$19,"N",K3:K19)</f>
        <v>28136687.800000001</v>
      </c>
      <c r="L21" s="323">
        <f>SUMIF($C$3:$C$19,"N",L3:L19)</f>
        <v>27552498.199999999</v>
      </c>
      <c r="M21" s="271" t="s">
        <v>14</v>
      </c>
      <c r="N21" s="324">
        <f t="shared" ref="N21:W21" si="13">SUMIF($C$3:$C$19,"N",N3:N19)</f>
        <v>0</v>
      </c>
      <c r="O21" s="324">
        <f t="shared" si="13"/>
        <v>0</v>
      </c>
      <c r="P21" s="324">
        <f t="shared" si="13"/>
        <v>28136687.800000001</v>
      </c>
      <c r="Q21" s="324">
        <f t="shared" si="13"/>
        <v>0</v>
      </c>
      <c r="R21" s="324">
        <f t="shared" si="13"/>
        <v>0</v>
      </c>
      <c r="S21" s="324">
        <f t="shared" si="13"/>
        <v>0</v>
      </c>
      <c r="T21" s="324">
        <f t="shared" si="13"/>
        <v>0</v>
      </c>
      <c r="U21" s="324">
        <f t="shared" si="13"/>
        <v>0</v>
      </c>
      <c r="V21" s="324">
        <f t="shared" si="13"/>
        <v>0</v>
      </c>
      <c r="W21" s="324">
        <f t="shared" si="13"/>
        <v>0</v>
      </c>
      <c r="X21" s="382"/>
      <c r="Y21" s="382"/>
      <c r="Z21" s="382"/>
      <c r="AA21" s="382"/>
      <c r="AB21" s="140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</row>
    <row r="22" spans="1:56" s="216" customFormat="1" ht="20.100000000000001" customHeight="1">
      <c r="A22" s="433" t="s">
        <v>36</v>
      </c>
      <c r="B22" s="433"/>
      <c r="C22" s="433"/>
      <c r="D22" s="433"/>
      <c r="E22" s="433"/>
      <c r="F22" s="433"/>
      <c r="G22" s="433"/>
      <c r="H22" s="273">
        <f>SUMIF($C$3:$C$19,"W",H3:H19)</f>
        <v>3.536</v>
      </c>
      <c r="I22" s="389" t="s">
        <v>14</v>
      </c>
      <c r="J22" s="325">
        <f>SUMIF($C$3:$C$19,"W",J3:J19)</f>
        <v>15499810</v>
      </c>
      <c r="K22" s="233">
        <f>SUMIF($C$3:$C$19,"W",K3:K19)</f>
        <v>7749905</v>
      </c>
      <c r="L22" s="233">
        <f>SUMIF($C$3:$C$19,"W",L3:L19)</f>
        <v>7749905</v>
      </c>
      <c r="M22" s="274" t="s">
        <v>14</v>
      </c>
      <c r="N22" s="326">
        <f t="shared" ref="N22:W22" si="14">SUMIF($C$3:$C$19,"W",N3:N19)</f>
        <v>0</v>
      </c>
      <c r="O22" s="326">
        <f t="shared" si="14"/>
        <v>0</v>
      </c>
      <c r="P22" s="326">
        <f t="shared" si="14"/>
        <v>2953473</v>
      </c>
      <c r="Q22" s="326">
        <f t="shared" si="14"/>
        <v>4796432</v>
      </c>
      <c r="R22" s="326">
        <f t="shared" si="14"/>
        <v>0</v>
      </c>
      <c r="S22" s="326">
        <f t="shared" si="14"/>
        <v>0</v>
      </c>
      <c r="T22" s="326">
        <f t="shared" si="14"/>
        <v>0</v>
      </c>
      <c r="U22" s="326">
        <f t="shared" si="14"/>
        <v>0</v>
      </c>
      <c r="V22" s="326">
        <f t="shared" si="14"/>
        <v>0</v>
      </c>
      <c r="W22" s="326">
        <f t="shared" si="14"/>
        <v>0</v>
      </c>
      <c r="X22" s="382"/>
      <c r="Y22" s="382"/>
      <c r="Z22" s="382"/>
      <c r="AA22" s="382"/>
      <c r="AB22" s="140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</row>
    <row r="23" spans="1:56" s="92" customFormat="1">
      <c r="A23" s="166"/>
      <c r="B23" s="96"/>
      <c r="C23" s="96"/>
      <c r="D23" s="96"/>
      <c r="E23" s="96"/>
      <c r="G23" s="96"/>
      <c r="I23" s="96"/>
      <c r="J23" s="369"/>
      <c r="K23" s="369"/>
      <c r="L23" s="369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</row>
    <row r="24" spans="1:56">
      <c r="A24" s="110" t="s">
        <v>22</v>
      </c>
      <c r="M24" s="168"/>
      <c r="W24" s="18"/>
      <c r="X24" s="140"/>
      <c r="Y24" s="140"/>
      <c r="Z24" s="140"/>
      <c r="AA24" s="140"/>
    </row>
    <row r="25" spans="1:56">
      <c r="A25" s="111" t="s">
        <v>23</v>
      </c>
      <c r="M25" s="168"/>
      <c r="O25" s="148"/>
      <c r="P25" s="148"/>
      <c r="W25" s="18"/>
    </row>
    <row r="26" spans="1:56">
      <c r="A26" s="110" t="s">
        <v>32</v>
      </c>
      <c r="W26" s="18"/>
    </row>
    <row r="27" spans="1:56" s="140" customFormat="1">
      <c r="J27" s="377"/>
      <c r="K27" s="377"/>
      <c r="L27" s="377"/>
    </row>
    <row r="28" spans="1:56" s="140" customFormat="1">
      <c r="J28" s="377"/>
      <c r="K28" s="377"/>
      <c r="L28" s="377"/>
    </row>
    <row r="29" spans="1:56" s="140" customFormat="1">
      <c r="J29" s="377"/>
      <c r="K29" s="377"/>
      <c r="L29" s="377"/>
    </row>
    <row r="30" spans="1:56" s="140" customFormat="1">
      <c r="J30" s="377"/>
      <c r="K30" s="377"/>
      <c r="L30" s="377"/>
    </row>
    <row r="31" spans="1:56" s="140" customFormat="1">
      <c r="J31" s="377"/>
      <c r="K31" s="377"/>
      <c r="L31" s="377"/>
    </row>
    <row r="32" spans="1:56" s="140" customFormat="1">
      <c r="J32" s="377"/>
      <c r="K32" s="377"/>
      <c r="L32" s="377"/>
    </row>
    <row r="33" spans="10:12" s="140" customFormat="1">
      <c r="J33" s="377"/>
      <c r="K33" s="377"/>
      <c r="L33" s="377"/>
    </row>
    <row r="34" spans="10:12" s="140" customFormat="1">
      <c r="J34" s="377"/>
      <c r="K34" s="377"/>
      <c r="L34" s="377"/>
    </row>
    <row r="35" spans="10:12" s="140" customFormat="1">
      <c r="J35" s="377"/>
      <c r="K35" s="377"/>
      <c r="L35" s="377"/>
    </row>
    <row r="36" spans="10:12" s="140" customFormat="1">
      <c r="J36" s="377"/>
      <c r="K36" s="377"/>
      <c r="L36" s="377"/>
    </row>
    <row r="37" spans="10:12" s="140" customFormat="1">
      <c r="J37" s="377"/>
      <c r="K37" s="377"/>
      <c r="L37" s="377"/>
    </row>
    <row r="38" spans="10:12" s="140" customFormat="1">
      <c r="J38" s="377"/>
      <c r="K38" s="377"/>
      <c r="L38" s="377"/>
    </row>
    <row r="39" spans="10:12" s="140" customFormat="1">
      <c r="J39" s="377"/>
      <c r="K39" s="377"/>
      <c r="L39" s="377"/>
    </row>
    <row r="40" spans="10:12" s="140" customFormat="1">
      <c r="J40" s="377"/>
      <c r="K40" s="377"/>
      <c r="L40" s="377"/>
    </row>
    <row r="41" spans="10:12" s="140" customFormat="1">
      <c r="J41" s="377"/>
      <c r="K41" s="377"/>
      <c r="L41" s="377"/>
    </row>
    <row r="42" spans="10:12" s="140" customFormat="1">
      <c r="J42" s="377"/>
      <c r="K42" s="377"/>
      <c r="L42" s="377"/>
    </row>
    <row r="43" spans="10:12" s="140" customFormat="1">
      <c r="J43" s="377"/>
      <c r="K43" s="377"/>
      <c r="L43" s="377"/>
    </row>
    <row r="44" spans="10:12" s="140" customFormat="1">
      <c r="J44" s="377"/>
      <c r="K44" s="377"/>
      <c r="L44" s="377"/>
    </row>
    <row r="45" spans="10:12" s="140" customFormat="1">
      <c r="J45" s="377"/>
      <c r="K45" s="377"/>
      <c r="L45" s="377"/>
    </row>
    <row r="46" spans="10:12" s="140" customFormat="1">
      <c r="J46" s="377"/>
      <c r="K46" s="377"/>
      <c r="L46" s="377"/>
    </row>
    <row r="47" spans="10:12" s="140" customFormat="1">
      <c r="J47" s="377"/>
      <c r="K47" s="377"/>
      <c r="L47" s="377"/>
    </row>
    <row r="48" spans="10:12" s="140" customFormat="1">
      <c r="J48" s="377"/>
      <c r="K48" s="377"/>
      <c r="L48" s="377"/>
    </row>
    <row r="49" spans="10:12" s="140" customFormat="1">
      <c r="J49" s="377"/>
      <c r="K49" s="377"/>
      <c r="L49" s="377"/>
    </row>
    <row r="50" spans="10:12" s="140" customFormat="1">
      <c r="J50" s="377"/>
      <c r="K50" s="377"/>
      <c r="L50" s="377"/>
    </row>
    <row r="51" spans="10:12" s="140" customFormat="1">
      <c r="J51" s="377"/>
      <c r="K51" s="377"/>
      <c r="L51" s="377"/>
    </row>
    <row r="52" spans="10:12" s="140" customFormat="1">
      <c r="J52" s="377"/>
      <c r="K52" s="377"/>
      <c r="L52" s="377"/>
    </row>
    <row r="53" spans="10:12" s="140" customFormat="1">
      <c r="J53" s="377"/>
      <c r="K53" s="377"/>
      <c r="L53" s="377"/>
    </row>
    <row r="54" spans="10:12" s="140" customFormat="1">
      <c r="J54" s="377"/>
      <c r="K54" s="377"/>
      <c r="L54" s="377"/>
    </row>
    <row r="55" spans="10:12" s="140" customFormat="1">
      <c r="J55" s="377"/>
      <c r="K55" s="377"/>
      <c r="L55" s="377"/>
    </row>
    <row r="56" spans="10:12" s="140" customFormat="1">
      <c r="J56" s="377"/>
      <c r="K56" s="377"/>
      <c r="L56" s="377"/>
    </row>
    <row r="57" spans="10:12" s="140" customFormat="1">
      <c r="J57" s="377"/>
      <c r="K57" s="377"/>
      <c r="L57" s="377"/>
    </row>
    <row r="58" spans="10:12" s="140" customFormat="1">
      <c r="J58" s="377"/>
      <c r="K58" s="377"/>
      <c r="L58" s="377"/>
    </row>
    <row r="59" spans="10:12" s="140" customFormat="1">
      <c r="J59" s="377"/>
      <c r="K59" s="377"/>
      <c r="L59" s="377"/>
    </row>
    <row r="60" spans="10:12" s="140" customFormat="1">
      <c r="J60" s="377"/>
      <c r="K60" s="377"/>
      <c r="L60" s="377"/>
    </row>
    <row r="61" spans="10:12" s="140" customFormat="1">
      <c r="J61" s="377"/>
      <c r="K61" s="377"/>
      <c r="L61" s="377"/>
    </row>
    <row r="62" spans="10:12" s="140" customFormat="1">
      <c r="J62" s="377"/>
      <c r="K62" s="377"/>
      <c r="L62" s="377"/>
    </row>
    <row r="63" spans="10:12" s="140" customFormat="1">
      <c r="J63" s="377"/>
      <c r="K63" s="377"/>
      <c r="L63" s="377"/>
    </row>
    <row r="64" spans="10:12" s="140" customFormat="1">
      <c r="J64" s="377"/>
      <c r="K64" s="377"/>
      <c r="L64" s="377"/>
    </row>
    <row r="65" spans="10:12" s="140" customFormat="1">
      <c r="J65" s="377"/>
      <c r="K65" s="377"/>
      <c r="L65" s="377"/>
    </row>
    <row r="66" spans="10:12" s="140" customFormat="1">
      <c r="J66" s="377"/>
      <c r="K66" s="377"/>
      <c r="L66" s="377"/>
    </row>
    <row r="67" spans="10:12" s="140" customFormat="1">
      <c r="J67" s="377"/>
      <c r="K67" s="377"/>
      <c r="L67" s="377"/>
    </row>
    <row r="68" spans="10:12" s="140" customFormat="1">
      <c r="J68" s="377"/>
      <c r="K68" s="377"/>
      <c r="L68" s="377"/>
    </row>
    <row r="69" spans="10:12" s="140" customFormat="1">
      <c r="J69" s="377"/>
      <c r="K69" s="377"/>
      <c r="L69" s="377"/>
    </row>
    <row r="70" spans="10:12" s="140" customFormat="1">
      <c r="J70" s="377"/>
      <c r="K70" s="377"/>
      <c r="L70" s="377"/>
    </row>
    <row r="71" spans="10:12" s="140" customFormat="1">
      <c r="J71" s="377"/>
      <c r="K71" s="377"/>
      <c r="L71" s="377"/>
    </row>
    <row r="72" spans="10:12" s="140" customFormat="1">
      <c r="J72" s="377"/>
      <c r="K72" s="377"/>
      <c r="L72" s="377"/>
    </row>
    <row r="73" spans="10:12" s="140" customFormat="1">
      <c r="J73" s="377"/>
      <c r="K73" s="377"/>
      <c r="L73" s="377"/>
    </row>
    <row r="74" spans="10:12" s="140" customFormat="1">
      <c r="J74" s="377"/>
      <c r="K74" s="377"/>
      <c r="L74" s="377"/>
    </row>
    <row r="75" spans="10:12" s="140" customFormat="1">
      <c r="J75" s="377"/>
      <c r="K75" s="377"/>
      <c r="L75" s="377"/>
    </row>
    <row r="76" spans="10:12" s="140" customFormat="1">
      <c r="J76" s="377"/>
      <c r="K76" s="377"/>
      <c r="L76" s="377"/>
    </row>
    <row r="77" spans="10:12" s="140" customFormat="1">
      <c r="J77" s="377"/>
      <c r="K77" s="377"/>
      <c r="L77" s="377"/>
    </row>
    <row r="78" spans="10:12" s="140" customFormat="1">
      <c r="J78" s="377"/>
      <c r="K78" s="377"/>
      <c r="L78" s="377"/>
    </row>
    <row r="79" spans="10:12" s="140" customFormat="1">
      <c r="J79" s="377"/>
      <c r="K79" s="377"/>
      <c r="L79" s="377"/>
    </row>
    <row r="80" spans="10:12" s="140" customFormat="1">
      <c r="J80" s="377"/>
      <c r="K80" s="377"/>
      <c r="L80" s="377"/>
    </row>
    <row r="81" spans="10:12" s="140" customFormat="1">
      <c r="J81" s="377"/>
      <c r="K81" s="377"/>
      <c r="L81" s="377"/>
    </row>
    <row r="82" spans="10:12" s="140" customFormat="1">
      <c r="J82" s="377"/>
      <c r="K82" s="377"/>
      <c r="L82" s="377"/>
    </row>
    <row r="83" spans="10:12" s="140" customFormat="1">
      <c r="J83" s="377"/>
      <c r="K83" s="377"/>
      <c r="L83" s="377"/>
    </row>
    <row r="84" spans="10:12" s="140" customFormat="1">
      <c r="J84" s="377"/>
      <c r="K84" s="377"/>
      <c r="L84" s="377"/>
    </row>
    <row r="85" spans="10:12" s="140" customFormat="1">
      <c r="J85" s="377"/>
      <c r="K85" s="377"/>
      <c r="L85" s="377"/>
    </row>
    <row r="86" spans="10:12" s="140" customFormat="1">
      <c r="J86" s="377"/>
      <c r="K86" s="377"/>
      <c r="L86" s="377"/>
    </row>
    <row r="87" spans="10:12" s="140" customFormat="1">
      <c r="J87" s="377"/>
      <c r="K87" s="377"/>
      <c r="L87" s="377"/>
    </row>
    <row r="88" spans="10:12" s="140" customFormat="1">
      <c r="J88" s="377"/>
      <c r="K88" s="377"/>
      <c r="L88" s="377"/>
    </row>
    <row r="89" spans="10:12" s="140" customFormat="1">
      <c r="J89" s="377"/>
      <c r="K89" s="377"/>
      <c r="L89" s="377"/>
    </row>
    <row r="90" spans="10:12" s="140" customFormat="1">
      <c r="J90" s="377"/>
      <c r="K90" s="377"/>
      <c r="L90" s="377"/>
    </row>
    <row r="91" spans="10:12" s="140" customFormat="1">
      <c r="J91" s="377"/>
      <c r="K91" s="377"/>
      <c r="L91" s="377"/>
    </row>
    <row r="92" spans="10:12" s="140" customFormat="1">
      <c r="J92" s="377"/>
      <c r="K92" s="377"/>
      <c r="L92" s="377"/>
    </row>
    <row r="93" spans="10:12" s="140" customFormat="1">
      <c r="J93" s="377"/>
      <c r="K93" s="377"/>
      <c r="L93" s="377"/>
    </row>
    <row r="94" spans="10:12" s="140" customFormat="1">
      <c r="J94" s="377"/>
      <c r="K94" s="377"/>
      <c r="L94" s="377"/>
    </row>
    <row r="95" spans="10:12" s="140" customFormat="1">
      <c r="J95" s="377"/>
      <c r="K95" s="377"/>
      <c r="L95" s="377"/>
    </row>
    <row r="96" spans="10:12" s="140" customFormat="1">
      <c r="J96" s="377"/>
      <c r="K96" s="377"/>
      <c r="L96" s="377"/>
    </row>
    <row r="97" spans="10:12" s="140" customFormat="1">
      <c r="J97" s="377"/>
      <c r="K97" s="377"/>
      <c r="L97" s="377"/>
    </row>
    <row r="98" spans="10:12" s="140" customFormat="1">
      <c r="J98" s="377"/>
      <c r="K98" s="377"/>
      <c r="L98" s="377"/>
    </row>
    <row r="99" spans="10:12" s="140" customFormat="1">
      <c r="J99" s="377"/>
      <c r="K99" s="377"/>
      <c r="L99" s="377"/>
    </row>
    <row r="100" spans="10:12" s="140" customFormat="1">
      <c r="J100" s="377"/>
      <c r="K100" s="377"/>
      <c r="L100" s="377"/>
    </row>
    <row r="101" spans="10:12" s="140" customFormat="1">
      <c r="J101" s="377"/>
      <c r="K101" s="377"/>
      <c r="L101" s="377"/>
    </row>
    <row r="102" spans="10:12" s="140" customFormat="1">
      <c r="J102" s="377"/>
      <c r="K102" s="377"/>
      <c r="L102" s="377"/>
    </row>
    <row r="103" spans="10:12" s="140" customFormat="1">
      <c r="J103" s="377"/>
      <c r="K103" s="377"/>
      <c r="L103" s="377"/>
    </row>
    <row r="104" spans="10:12" s="140" customFormat="1">
      <c r="J104" s="377"/>
      <c r="K104" s="377"/>
      <c r="L104" s="377"/>
    </row>
    <row r="105" spans="10:12" s="140" customFormat="1">
      <c r="J105" s="377"/>
      <c r="K105" s="377"/>
      <c r="L105" s="377"/>
    </row>
    <row r="106" spans="10:12" s="140" customFormat="1">
      <c r="J106" s="377"/>
      <c r="K106" s="377"/>
      <c r="L106" s="377"/>
    </row>
    <row r="107" spans="10:12" s="140" customFormat="1">
      <c r="J107" s="377"/>
      <c r="K107" s="377"/>
      <c r="L107" s="377"/>
    </row>
    <row r="108" spans="10:12" s="140" customFormat="1">
      <c r="J108" s="377"/>
      <c r="K108" s="377"/>
      <c r="L108" s="377"/>
    </row>
    <row r="109" spans="10:12" s="140" customFormat="1">
      <c r="J109" s="377"/>
      <c r="K109" s="377"/>
      <c r="L109" s="377"/>
    </row>
    <row r="110" spans="10:12" s="140" customFormat="1">
      <c r="J110" s="377"/>
      <c r="K110" s="377"/>
      <c r="L110" s="377"/>
    </row>
    <row r="111" spans="10:12" s="140" customFormat="1">
      <c r="J111" s="377"/>
      <c r="K111" s="377"/>
      <c r="L111" s="377"/>
    </row>
    <row r="112" spans="10:12" s="140" customFormat="1">
      <c r="J112" s="377"/>
      <c r="K112" s="377"/>
      <c r="L112" s="377"/>
    </row>
    <row r="113" spans="10:12" s="140" customFormat="1">
      <c r="J113" s="377"/>
      <c r="K113" s="377"/>
      <c r="L113" s="377"/>
    </row>
    <row r="114" spans="10:12" s="140" customFormat="1">
      <c r="J114" s="377"/>
      <c r="K114" s="377"/>
      <c r="L114" s="377"/>
    </row>
    <row r="115" spans="10:12" s="140" customFormat="1">
      <c r="J115" s="377"/>
      <c r="K115" s="377"/>
      <c r="L115" s="377"/>
    </row>
    <row r="116" spans="10:12" s="140" customFormat="1">
      <c r="J116" s="377"/>
      <c r="K116" s="377"/>
      <c r="L116" s="377"/>
    </row>
    <row r="117" spans="10:12" s="140" customFormat="1">
      <c r="J117" s="377"/>
      <c r="K117" s="377"/>
      <c r="L117" s="377"/>
    </row>
    <row r="118" spans="10:12" s="140" customFormat="1">
      <c r="J118" s="377"/>
      <c r="K118" s="377"/>
      <c r="L118" s="377"/>
    </row>
    <row r="119" spans="10:12" s="140" customFormat="1">
      <c r="J119" s="377"/>
      <c r="K119" s="377"/>
      <c r="L119" s="377"/>
    </row>
    <row r="120" spans="10:12" s="140" customFormat="1">
      <c r="J120" s="377"/>
      <c r="K120" s="377"/>
      <c r="L120" s="377"/>
    </row>
    <row r="121" spans="10:12" s="140" customFormat="1">
      <c r="J121" s="377"/>
      <c r="K121" s="377"/>
      <c r="L121" s="377"/>
    </row>
    <row r="122" spans="10:12" s="140" customFormat="1">
      <c r="J122" s="377"/>
      <c r="K122" s="377"/>
      <c r="L122" s="377"/>
    </row>
    <row r="123" spans="10:12" s="140" customFormat="1">
      <c r="J123" s="377"/>
      <c r="K123" s="377"/>
      <c r="L123" s="377"/>
    </row>
    <row r="124" spans="10:12" s="140" customFormat="1">
      <c r="J124" s="377"/>
      <c r="K124" s="377"/>
      <c r="L124" s="377"/>
    </row>
    <row r="125" spans="10:12" s="140" customFormat="1">
      <c r="J125" s="377"/>
      <c r="K125" s="377"/>
      <c r="L125" s="377"/>
    </row>
    <row r="126" spans="10:12" s="140" customFormat="1">
      <c r="J126" s="377"/>
      <c r="K126" s="377"/>
      <c r="L126" s="377"/>
    </row>
    <row r="127" spans="10:12" s="140" customFormat="1">
      <c r="J127" s="377"/>
      <c r="K127" s="377"/>
      <c r="L127" s="377"/>
    </row>
    <row r="128" spans="10:12" s="140" customFormat="1">
      <c r="J128" s="377"/>
      <c r="K128" s="377"/>
      <c r="L128" s="377"/>
    </row>
    <row r="129" spans="10:12" s="140" customFormat="1">
      <c r="J129" s="377"/>
      <c r="K129" s="377"/>
      <c r="L129" s="377"/>
    </row>
    <row r="130" spans="10:12" s="140" customFormat="1">
      <c r="J130" s="377"/>
      <c r="K130" s="377"/>
      <c r="L130" s="377"/>
    </row>
    <row r="131" spans="10:12" s="140" customFormat="1">
      <c r="J131" s="377"/>
      <c r="K131" s="377"/>
      <c r="L131" s="377"/>
    </row>
    <row r="132" spans="10:12" s="140" customFormat="1">
      <c r="J132" s="377"/>
      <c r="K132" s="377"/>
      <c r="L132" s="377"/>
    </row>
    <row r="133" spans="10:12" s="140" customFormat="1">
      <c r="J133" s="377"/>
      <c r="K133" s="377"/>
      <c r="L133" s="377"/>
    </row>
    <row r="134" spans="10:12" s="140" customFormat="1">
      <c r="J134" s="377"/>
      <c r="K134" s="377"/>
      <c r="L134" s="377"/>
    </row>
    <row r="135" spans="10:12" s="140" customFormat="1">
      <c r="J135" s="377"/>
      <c r="K135" s="377"/>
      <c r="L135" s="377"/>
    </row>
    <row r="136" spans="10:12" s="140" customFormat="1">
      <c r="J136" s="377"/>
      <c r="K136" s="377"/>
      <c r="L136" s="377"/>
    </row>
    <row r="137" spans="10:12" s="140" customFormat="1">
      <c r="J137" s="377"/>
      <c r="K137" s="377"/>
      <c r="L137" s="377"/>
    </row>
    <row r="138" spans="10:12" s="140" customFormat="1">
      <c r="J138" s="377"/>
      <c r="K138" s="377"/>
      <c r="L138" s="377"/>
    </row>
    <row r="139" spans="10:12" s="140" customFormat="1">
      <c r="J139" s="377"/>
      <c r="K139" s="377"/>
      <c r="L139" s="377"/>
    </row>
    <row r="140" spans="10:12" s="140" customFormat="1">
      <c r="J140" s="377"/>
      <c r="K140" s="377"/>
      <c r="L140" s="377"/>
    </row>
    <row r="141" spans="10:12" s="140" customFormat="1">
      <c r="J141" s="377"/>
      <c r="K141" s="377"/>
      <c r="L141" s="377"/>
    </row>
    <row r="142" spans="10:12" s="140" customFormat="1">
      <c r="J142" s="377"/>
      <c r="K142" s="377"/>
      <c r="L142" s="377"/>
    </row>
    <row r="143" spans="10:12" s="140" customFormat="1">
      <c r="J143" s="377"/>
      <c r="K143" s="377"/>
      <c r="L143" s="377"/>
    </row>
    <row r="144" spans="10:12" s="140" customFormat="1">
      <c r="J144" s="377"/>
      <c r="K144" s="377"/>
      <c r="L144" s="377"/>
    </row>
    <row r="145" spans="10:12" s="140" customFormat="1">
      <c r="J145" s="377"/>
      <c r="K145" s="377"/>
      <c r="L145" s="377"/>
    </row>
    <row r="146" spans="10:12" s="140" customFormat="1">
      <c r="J146" s="377"/>
      <c r="K146" s="377"/>
      <c r="L146" s="377"/>
    </row>
    <row r="147" spans="10:12" s="140" customFormat="1">
      <c r="J147" s="377"/>
      <c r="K147" s="377"/>
      <c r="L147" s="377"/>
    </row>
    <row r="148" spans="10:12" s="140" customFormat="1">
      <c r="J148" s="377"/>
      <c r="K148" s="377"/>
      <c r="L148" s="377"/>
    </row>
    <row r="149" spans="10:12" s="140" customFormat="1">
      <c r="J149" s="377"/>
      <c r="K149" s="377"/>
      <c r="L149" s="377"/>
    </row>
    <row r="150" spans="10:12" s="140" customFormat="1">
      <c r="J150" s="377"/>
      <c r="K150" s="377"/>
      <c r="L150" s="377"/>
    </row>
    <row r="151" spans="10:12" s="140" customFormat="1">
      <c r="J151" s="377"/>
      <c r="K151" s="377"/>
      <c r="L151" s="377"/>
    </row>
    <row r="152" spans="10:12" s="140" customFormat="1">
      <c r="J152" s="377"/>
      <c r="K152" s="377"/>
      <c r="L152" s="377"/>
    </row>
    <row r="153" spans="10:12" s="140" customFormat="1">
      <c r="J153" s="377"/>
      <c r="K153" s="377"/>
      <c r="L153" s="377"/>
    </row>
    <row r="154" spans="10:12" s="140" customFormat="1">
      <c r="J154" s="377"/>
      <c r="K154" s="377"/>
      <c r="L154" s="377"/>
    </row>
    <row r="155" spans="10:12" s="140" customFormat="1">
      <c r="J155" s="377"/>
      <c r="K155" s="377"/>
      <c r="L155" s="377"/>
    </row>
    <row r="156" spans="10:12" s="140" customFormat="1">
      <c r="J156" s="377"/>
      <c r="K156" s="377"/>
      <c r="L156" s="377"/>
    </row>
    <row r="157" spans="10:12" s="140" customFormat="1">
      <c r="J157" s="377"/>
      <c r="K157" s="377"/>
      <c r="L157" s="377"/>
    </row>
    <row r="158" spans="10:12" s="140" customFormat="1">
      <c r="J158" s="377"/>
      <c r="K158" s="377"/>
      <c r="L158" s="377"/>
    </row>
    <row r="159" spans="10:12" s="140" customFormat="1">
      <c r="J159" s="377"/>
      <c r="K159" s="377"/>
      <c r="L159" s="377"/>
    </row>
    <row r="160" spans="10:12" s="140" customFormat="1">
      <c r="J160" s="377"/>
      <c r="K160" s="377"/>
      <c r="L160" s="377"/>
    </row>
    <row r="161" spans="10:12" s="140" customFormat="1">
      <c r="J161" s="377"/>
      <c r="K161" s="377"/>
      <c r="L161" s="377"/>
    </row>
    <row r="162" spans="10:12" s="140" customFormat="1">
      <c r="J162" s="377"/>
      <c r="K162" s="377"/>
      <c r="L162" s="377"/>
    </row>
    <row r="163" spans="10:12" s="140" customFormat="1">
      <c r="J163" s="377"/>
      <c r="K163" s="377"/>
      <c r="L163" s="377"/>
    </row>
    <row r="164" spans="10:12" s="140" customFormat="1">
      <c r="J164" s="377"/>
      <c r="K164" s="377"/>
      <c r="L164" s="377"/>
    </row>
    <row r="165" spans="10:12" s="140" customFormat="1">
      <c r="J165" s="377"/>
      <c r="K165" s="377"/>
      <c r="L165" s="377"/>
    </row>
    <row r="166" spans="10:12" s="140" customFormat="1">
      <c r="J166" s="377"/>
      <c r="K166" s="377"/>
      <c r="L166" s="377"/>
    </row>
    <row r="167" spans="10:12" s="140" customFormat="1">
      <c r="J167" s="377"/>
      <c r="K167" s="377"/>
      <c r="L167" s="377"/>
    </row>
    <row r="168" spans="10:12" s="140" customFormat="1">
      <c r="J168" s="377"/>
      <c r="K168" s="377"/>
      <c r="L168" s="377"/>
    </row>
    <row r="169" spans="10:12" s="140" customFormat="1">
      <c r="J169" s="377"/>
      <c r="K169" s="377"/>
      <c r="L169" s="377"/>
    </row>
    <row r="170" spans="10:12" s="140" customFormat="1">
      <c r="J170" s="377"/>
      <c r="K170" s="377"/>
      <c r="L170" s="377"/>
    </row>
    <row r="171" spans="10:12" s="140" customFormat="1">
      <c r="J171" s="377"/>
      <c r="K171" s="377"/>
      <c r="L171" s="377"/>
    </row>
    <row r="172" spans="10:12" s="140" customFormat="1">
      <c r="J172" s="377"/>
      <c r="K172" s="377"/>
      <c r="L172" s="377"/>
    </row>
    <row r="173" spans="10:12" s="140" customFormat="1">
      <c r="J173" s="377"/>
      <c r="K173" s="377"/>
      <c r="L173" s="377"/>
    </row>
    <row r="174" spans="10:12" s="140" customFormat="1">
      <c r="J174" s="377"/>
      <c r="K174" s="377"/>
      <c r="L174" s="377"/>
    </row>
    <row r="175" spans="10:12" s="140" customFormat="1">
      <c r="J175" s="377"/>
      <c r="K175" s="377"/>
      <c r="L175" s="377"/>
    </row>
    <row r="176" spans="10:12" s="140" customFormat="1">
      <c r="J176" s="377"/>
      <c r="K176" s="377"/>
      <c r="L176" s="377"/>
    </row>
    <row r="177" spans="10:12" s="140" customFormat="1">
      <c r="J177" s="377"/>
      <c r="K177" s="377"/>
      <c r="L177" s="377"/>
    </row>
    <row r="178" spans="10:12" s="140" customFormat="1">
      <c r="J178" s="377"/>
      <c r="K178" s="377"/>
      <c r="L178" s="377"/>
    </row>
    <row r="179" spans="10:12" s="140" customFormat="1">
      <c r="J179" s="377"/>
      <c r="K179" s="377"/>
      <c r="L179" s="377"/>
    </row>
    <row r="180" spans="10:12" s="140" customFormat="1">
      <c r="J180" s="377"/>
      <c r="K180" s="377"/>
      <c r="L180" s="377"/>
    </row>
    <row r="181" spans="10:12" s="140" customFormat="1">
      <c r="J181" s="377"/>
      <c r="K181" s="377"/>
      <c r="L181" s="377"/>
    </row>
    <row r="182" spans="10:12" s="140" customFormat="1">
      <c r="J182" s="377"/>
      <c r="K182" s="377"/>
      <c r="L182" s="377"/>
    </row>
    <row r="183" spans="10:12" s="140" customFormat="1">
      <c r="J183" s="377"/>
      <c r="K183" s="377"/>
      <c r="L183" s="377"/>
    </row>
    <row r="184" spans="10:12" s="140" customFormat="1">
      <c r="J184" s="377"/>
      <c r="K184" s="377"/>
      <c r="L184" s="377"/>
    </row>
    <row r="185" spans="10:12" s="140" customFormat="1">
      <c r="J185" s="377"/>
      <c r="K185" s="377"/>
      <c r="L185" s="377"/>
    </row>
    <row r="186" spans="10:12" s="140" customFormat="1">
      <c r="J186" s="377"/>
      <c r="K186" s="377"/>
      <c r="L186" s="377"/>
    </row>
    <row r="187" spans="10:12" s="140" customFormat="1">
      <c r="J187" s="377"/>
      <c r="K187" s="377"/>
      <c r="L187" s="377"/>
    </row>
    <row r="188" spans="10:12" s="140" customFormat="1">
      <c r="J188" s="377"/>
      <c r="K188" s="377"/>
      <c r="L188" s="377"/>
    </row>
    <row r="189" spans="10:12" s="140" customFormat="1">
      <c r="J189" s="377"/>
      <c r="K189" s="377"/>
      <c r="L189" s="377"/>
    </row>
    <row r="190" spans="10:12" s="140" customFormat="1">
      <c r="J190" s="377"/>
      <c r="K190" s="377"/>
      <c r="L190" s="377"/>
    </row>
    <row r="191" spans="10:12" s="140" customFormat="1">
      <c r="J191" s="377"/>
      <c r="K191" s="377"/>
      <c r="L191" s="377"/>
    </row>
    <row r="192" spans="10:12" s="140" customFormat="1">
      <c r="J192" s="377"/>
      <c r="K192" s="377"/>
      <c r="L192" s="377"/>
    </row>
    <row r="193" spans="10:12" s="140" customFormat="1">
      <c r="J193" s="377"/>
      <c r="K193" s="377"/>
      <c r="L193" s="377"/>
    </row>
    <row r="194" spans="10:12" s="140" customFormat="1">
      <c r="J194" s="377"/>
      <c r="K194" s="377"/>
      <c r="L194" s="377"/>
    </row>
    <row r="195" spans="10:12" s="140" customFormat="1">
      <c r="J195" s="377"/>
      <c r="K195" s="377"/>
      <c r="L195" s="377"/>
    </row>
    <row r="196" spans="10:12" s="140" customFormat="1">
      <c r="J196" s="377"/>
      <c r="K196" s="377"/>
      <c r="L196" s="377"/>
    </row>
    <row r="197" spans="10:12" s="140" customFormat="1">
      <c r="J197" s="377"/>
      <c r="K197" s="377"/>
      <c r="L197" s="377"/>
    </row>
    <row r="198" spans="10:12" s="140" customFormat="1">
      <c r="J198" s="377"/>
      <c r="K198" s="377"/>
      <c r="L198" s="377"/>
    </row>
    <row r="199" spans="10:12" s="140" customFormat="1">
      <c r="J199" s="377"/>
      <c r="K199" s="377"/>
      <c r="L199" s="377"/>
    </row>
    <row r="200" spans="10:12" s="140" customFormat="1">
      <c r="J200" s="377"/>
      <c r="K200" s="377"/>
      <c r="L200" s="377"/>
    </row>
    <row r="201" spans="10:12" s="140" customFormat="1">
      <c r="J201" s="377"/>
      <c r="K201" s="377"/>
      <c r="L201" s="377"/>
    </row>
    <row r="202" spans="10:12" s="140" customFormat="1">
      <c r="J202" s="377"/>
      <c r="K202" s="377"/>
      <c r="L202" s="377"/>
    </row>
    <row r="203" spans="10:12" s="140" customFormat="1">
      <c r="J203" s="377"/>
      <c r="K203" s="377"/>
      <c r="L203" s="377"/>
    </row>
    <row r="204" spans="10:12" s="140" customFormat="1">
      <c r="J204" s="377"/>
      <c r="K204" s="377"/>
      <c r="L204" s="377"/>
    </row>
    <row r="205" spans="10:12" s="140" customFormat="1">
      <c r="J205" s="377"/>
      <c r="K205" s="377"/>
      <c r="L205" s="377"/>
    </row>
    <row r="206" spans="10:12" s="140" customFormat="1">
      <c r="J206" s="377"/>
      <c r="K206" s="377"/>
      <c r="L206" s="377"/>
    </row>
    <row r="207" spans="10:12" s="140" customFormat="1">
      <c r="J207" s="377"/>
      <c r="K207" s="377"/>
      <c r="L207" s="377"/>
    </row>
    <row r="208" spans="10:12" s="140" customFormat="1">
      <c r="J208" s="377"/>
      <c r="K208" s="377"/>
      <c r="L208" s="377"/>
    </row>
    <row r="209" spans="10:12" s="140" customFormat="1">
      <c r="J209" s="377"/>
      <c r="K209" s="377"/>
      <c r="L209" s="377"/>
    </row>
    <row r="210" spans="10:12" s="140" customFormat="1">
      <c r="J210" s="377"/>
      <c r="K210" s="377"/>
      <c r="L210" s="377"/>
    </row>
    <row r="211" spans="10:12" s="140" customFormat="1">
      <c r="J211" s="377"/>
      <c r="K211" s="377"/>
      <c r="L211" s="377"/>
    </row>
    <row r="212" spans="10:12" s="140" customFormat="1">
      <c r="J212" s="377"/>
      <c r="K212" s="377"/>
      <c r="L212" s="377"/>
    </row>
    <row r="213" spans="10:12" s="140" customFormat="1">
      <c r="J213" s="377"/>
      <c r="K213" s="377"/>
      <c r="L213" s="377"/>
    </row>
    <row r="214" spans="10:12" s="140" customFormat="1">
      <c r="J214" s="377"/>
      <c r="K214" s="377"/>
      <c r="L214" s="377"/>
    </row>
    <row r="215" spans="10:12" s="140" customFormat="1">
      <c r="J215" s="377"/>
      <c r="K215" s="377"/>
      <c r="L215" s="377"/>
    </row>
    <row r="216" spans="10:12" s="140" customFormat="1">
      <c r="J216" s="377"/>
      <c r="K216" s="377"/>
      <c r="L216" s="377"/>
    </row>
    <row r="217" spans="10:12" s="140" customFormat="1">
      <c r="J217" s="377"/>
      <c r="K217" s="377"/>
      <c r="L217" s="377"/>
    </row>
    <row r="218" spans="10:12" s="140" customFormat="1">
      <c r="J218" s="377"/>
      <c r="K218" s="377"/>
      <c r="L218" s="377"/>
    </row>
    <row r="219" spans="10:12" s="140" customFormat="1">
      <c r="J219" s="377"/>
      <c r="K219" s="377"/>
      <c r="L219" s="377"/>
    </row>
    <row r="220" spans="10:12" s="140" customFormat="1">
      <c r="J220" s="377"/>
      <c r="K220" s="377"/>
      <c r="L220" s="377"/>
    </row>
    <row r="221" spans="10:12" s="140" customFormat="1">
      <c r="J221" s="377"/>
      <c r="K221" s="377"/>
      <c r="L221" s="377"/>
    </row>
    <row r="222" spans="10:12" s="140" customFormat="1">
      <c r="J222" s="377"/>
      <c r="K222" s="377"/>
      <c r="L222" s="377"/>
    </row>
    <row r="223" spans="10:12" s="140" customFormat="1">
      <c r="J223" s="377"/>
      <c r="K223" s="377"/>
      <c r="L223" s="377"/>
    </row>
    <row r="224" spans="10:12" s="140" customFormat="1">
      <c r="J224" s="377"/>
      <c r="K224" s="377"/>
      <c r="L224" s="377"/>
    </row>
    <row r="225" spans="10:12" s="140" customFormat="1">
      <c r="J225" s="377"/>
      <c r="K225" s="377"/>
      <c r="L225" s="377"/>
    </row>
    <row r="226" spans="10:12" s="140" customFormat="1">
      <c r="J226" s="377"/>
      <c r="K226" s="377"/>
      <c r="L226" s="377"/>
    </row>
    <row r="227" spans="10:12" s="140" customFormat="1">
      <c r="J227" s="377"/>
      <c r="K227" s="377"/>
      <c r="L227" s="377"/>
    </row>
    <row r="228" spans="10:12" s="140" customFormat="1">
      <c r="J228" s="377"/>
      <c r="K228" s="377"/>
      <c r="L228" s="377"/>
    </row>
    <row r="229" spans="10:12" s="140" customFormat="1">
      <c r="J229" s="377"/>
      <c r="K229" s="377"/>
      <c r="L229" s="377"/>
    </row>
    <row r="230" spans="10:12" s="140" customFormat="1">
      <c r="J230" s="377"/>
      <c r="K230" s="377"/>
      <c r="L230" s="377"/>
    </row>
    <row r="231" spans="10:12" s="140" customFormat="1">
      <c r="J231" s="377"/>
      <c r="K231" s="377"/>
      <c r="L231" s="377"/>
    </row>
    <row r="232" spans="10:12" s="140" customFormat="1">
      <c r="J232" s="377"/>
      <c r="K232" s="377"/>
      <c r="L232" s="377"/>
    </row>
    <row r="233" spans="10:12" s="140" customFormat="1">
      <c r="J233" s="377"/>
      <c r="K233" s="377"/>
      <c r="L233" s="377"/>
    </row>
    <row r="234" spans="10:12" s="140" customFormat="1">
      <c r="J234" s="377"/>
      <c r="K234" s="377"/>
      <c r="L234" s="377"/>
    </row>
    <row r="235" spans="10:12" s="140" customFormat="1">
      <c r="J235" s="377"/>
      <c r="K235" s="377"/>
      <c r="L235" s="377"/>
    </row>
    <row r="236" spans="10:12" s="140" customFormat="1">
      <c r="J236" s="377"/>
      <c r="K236" s="377"/>
      <c r="L236" s="377"/>
    </row>
    <row r="237" spans="10:12" s="140" customFormat="1">
      <c r="J237" s="377"/>
      <c r="K237" s="377"/>
      <c r="L237" s="377"/>
    </row>
    <row r="238" spans="10:12" s="140" customFormat="1">
      <c r="J238" s="377"/>
      <c r="K238" s="377"/>
      <c r="L238" s="377"/>
    </row>
    <row r="239" spans="10:12" s="140" customFormat="1">
      <c r="J239" s="377"/>
      <c r="K239" s="377"/>
      <c r="L239" s="377"/>
    </row>
    <row r="240" spans="10:12" s="140" customFormat="1">
      <c r="J240" s="377"/>
      <c r="K240" s="377"/>
      <c r="L240" s="377"/>
    </row>
    <row r="241" spans="10:12" s="140" customFormat="1">
      <c r="J241" s="377"/>
      <c r="K241" s="377"/>
      <c r="L241" s="377"/>
    </row>
    <row r="242" spans="10:12" s="140" customFormat="1">
      <c r="J242" s="377"/>
      <c r="K242" s="377"/>
      <c r="L242" s="377"/>
    </row>
    <row r="243" spans="10:12" s="140" customFormat="1">
      <c r="J243" s="377"/>
      <c r="K243" s="377"/>
      <c r="L243" s="377"/>
    </row>
    <row r="244" spans="10:12" s="140" customFormat="1">
      <c r="J244" s="377"/>
      <c r="K244" s="377"/>
      <c r="L244" s="377"/>
    </row>
    <row r="245" spans="10:12" s="140" customFormat="1">
      <c r="J245" s="377"/>
      <c r="K245" s="377"/>
      <c r="L245" s="377"/>
    </row>
    <row r="246" spans="10:12" s="140" customFormat="1">
      <c r="J246" s="377"/>
      <c r="K246" s="377"/>
      <c r="L246" s="377"/>
    </row>
    <row r="247" spans="10:12" s="140" customFormat="1">
      <c r="J247" s="377"/>
      <c r="K247" s="377"/>
      <c r="L247" s="377"/>
    </row>
    <row r="248" spans="10:12" s="140" customFormat="1">
      <c r="J248" s="377"/>
      <c r="K248" s="377"/>
      <c r="L248" s="377"/>
    </row>
    <row r="249" spans="10:12" s="140" customFormat="1">
      <c r="J249" s="377"/>
      <c r="K249" s="377"/>
      <c r="L249" s="377"/>
    </row>
    <row r="250" spans="10:12" s="140" customFormat="1">
      <c r="J250" s="377"/>
      <c r="K250" s="377"/>
      <c r="L250" s="377"/>
    </row>
    <row r="251" spans="10:12" s="140" customFormat="1">
      <c r="J251" s="377"/>
      <c r="K251" s="377"/>
      <c r="L251" s="377"/>
    </row>
    <row r="252" spans="10:12" s="140" customFormat="1">
      <c r="J252" s="377"/>
      <c r="K252" s="377"/>
      <c r="L252" s="377"/>
    </row>
    <row r="253" spans="10:12" s="140" customFormat="1">
      <c r="J253" s="377"/>
      <c r="K253" s="377"/>
      <c r="L253" s="377"/>
    </row>
    <row r="254" spans="10:12" s="140" customFormat="1">
      <c r="J254" s="377"/>
      <c r="K254" s="377"/>
      <c r="L254" s="377"/>
    </row>
    <row r="255" spans="10:12" s="140" customFormat="1">
      <c r="J255" s="377"/>
      <c r="K255" s="377"/>
      <c r="L255" s="377"/>
    </row>
    <row r="256" spans="10:12" s="140" customFormat="1">
      <c r="J256" s="377"/>
      <c r="K256" s="377"/>
      <c r="L256" s="377"/>
    </row>
    <row r="257" spans="10:12" s="140" customFormat="1">
      <c r="J257" s="377"/>
      <c r="K257" s="377"/>
      <c r="L257" s="377"/>
    </row>
    <row r="258" spans="10:12" s="140" customFormat="1">
      <c r="J258" s="377"/>
      <c r="K258" s="377"/>
      <c r="L258" s="377"/>
    </row>
    <row r="259" spans="10:12" s="140" customFormat="1">
      <c r="J259" s="377"/>
      <c r="K259" s="377"/>
      <c r="L259" s="377"/>
    </row>
    <row r="260" spans="10:12" s="140" customFormat="1">
      <c r="J260" s="377"/>
      <c r="K260" s="377"/>
      <c r="L260" s="377"/>
    </row>
    <row r="261" spans="10:12" s="140" customFormat="1">
      <c r="J261" s="377"/>
      <c r="K261" s="377"/>
      <c r="L261" s="377"/>
    </row>
    <row r="262" spans="10:12" s="140" customFormat="1">
      <c r="J262" s="377"/>
      <c r="K262" s="377"/>
      <c r="L262" s="377"/>
    </row>
    <row r="263" spans="10:12" s="140" customFormat="1">
      <c r="J263" s="377"/>
      <c r="K263" s="377"/>
      <c r="L263" s="377"/>
    </row>
    <row r="264" spans="10:12" s="140" customFormat="1">
      <c r="J264" s="377"/>
      <c r="K264" s="377"/>
      <c r="L264" s="377"/>
    </row>
    <row r="265" spans="10:12" s="140" customFormat="1">
      <c r="J265" s="377"/>
      <c r="K265" s="377"/>
      <c r="L265" s="377"/>
    </row>
    <row r="266" spans="10:12" s="140" customFormat="1">
      <c r="J266" s="377"/>
      <c r="K266" s="377"/>
      <c r="L266" s="377"/>
    </row>
    <row r="267" spans="10:12" s="140" customFormat="1">
      <c r="J267" s="377"/>
      <c r="K267" s="377"/>
      <c r="L267" s="377"/>
    </row>
    <row r="268" spans="10:12" s="140" customFormat="1">
      <c r="J268" s="377"/>
      <c r="K268" s="377"/>
      <c r="L268" s="377"/>
    </row>
    <row r="269" spans="10:12" s="140" customFormat="1">
      <c r="J269" s="377"/>
      <c r="K269" s="377"/>
      <c r="L269" s="377"/>
    </row>
    <row r="270" spans="10:12" s="140" customFormat="1">
      <c r="J270" s="377"/>
      <c r="K270" s="377"/>
      <c r="L270" s="377"/>
    </row>
    <row r="271" spans="10:12" s="140" customFormat="1">
      <c r="J271" s="377"/>
      <c r="K271" s="377"/>
      <c r="L271" s="377"/>
    </row>
    <row r="272" spans="10:12" s="140" customFormat="1">
      <c r="J272" s="377"/>
      <c r="K272" s="377"/>
      <c r="L272" s="377"/>
    </row>
    <row r="273" spans="10:12" s="140" customFormat="1">
      <c r="J273" s="377"/>
      <c r="K273" s="377"/>
      <c r="L273" s="377"/>
    </row>
    <row r="274" spans="10:12" s="140" customFormat="1">
      <c r="J274" s="377"/>
      <c r="K274" s="377"/>
      <c r="L274" s="377"/>
    </row>
    <row r="275" spans="10:12" s="140" customFormat="1">
      <c r="J275" s="377"/>
      <c r="K275" s="377"/>
      <c r="L275" s="377"/>
    </row>
    <row r="276" spans="10:12" s="140" customFormat="1">
      <c r="J276" s="377"/>
      <c r="K276" s="377"/>
      <c r="L276" s="377"/>
    </row>
    <row r="277" spans="10:12" s="140" customFormat="1">
      <c r="J277" s="377"/>
      <c r="K277" s="377"/>
      <c r="L277" s="377"/>
    </row>
    <row r="278" spans="10:12" s="140" customFormat="1">
      <c r="J278" s="377"/>
      <c r="K278" s="377"/>
      <c r="L278" s="377"/>
    </row>
    <row r="279" spans="10:12" s="140" customFormat="1">
      <c r="J279" s="377"/>
      <c r="K279" s="377"/>
      <c r="L279" s="377"/>
    </row>
    <row r="280" spans="10:12" s="140" customFormat="1">
      <c r="J280" s="377"/>
      <c r="K280" s="377"/>
      <c r="L280" s="377"/>
    </row>
    <row r="281" spans="10:12" s="140" customFormat="1">
      <c r="J281" s="377"/>
      <c r="K281" s="377"/>
      <c r="L281" s="377"/>
    </row>
    <row r="282" spans="10:12" s="140" customFormat="1">
      <c r="J282" s="377"/>
      <c r="K282" s="377"/>
      <c r="L282" s="377"/>
    </row>
    <row r="283" spans="10:12" s="140" customFormat="1">
      <c r="J283" s="377"/>
      <c r="K283" s="377"/>
      <c r="L283" s="377"/>
    </row>
    <row r="284" spans="10:12" s="140" customFormat="1">
      <c r="J284" s="377"/>
      <c r="K284" s="377"/>
      <c r="L284" s="377"/>
    </row>
    <row r="285" spans="10:12" s="140" customFormat="1">
      <c r="J285" s="377"/>
      <c r="K285" s="377"/>
      <c r="L285" s="377"/>
    </row>
    <row r="286" spans="10:12" s="140" customFormat="1">
      <c r="J286" s="377"/>
      <c r="K286" s="377"/>
      <c r="L286" s="377"/>
    </row>
    <row r="287" spans="10:12" s="140" customFormat="1">
      <c r="J287" s="377"/>
      <c r="K287" s="377"/>
      <c r="L287" s="377"/>
    </row>
    <row r="288" spans="10:12" s="140" customFormat="1">
      <c r="J288" s="377"/>
      <c r="K288" s="377"/>
      <c r="L288" s="377"/>
    </row>
    <row r="289" spans="10:12" s="140" customFormat="1">
      <c r="J289" s="377"/>
      <c r="K289" s="377"/>
      <c r="L289" s="377"/>
    </row>
    <row r="290" spans="10:12" s="140" customFormat="1">
      <c r="J290" s="377"/>
      <c r="K290" s="377"/>
      <c r="L290" s="377"/>
    </row>
    <row r="291" spans="10:12" s="140" customFormat="1">
      <c r="J291" s="377"/>
      <c r="K291" s="377"/>
      <c r="L291" s="377"/>
    </row>
    <row r="292" spans="10:12" s="140" customFormat="1">
      <c r="J292" s="377"/>
      <c r="K292" s="377"/>
      <c r="L292" s="377"/>
    </row>
    <row r="293" spans="10:12" s="140" customFormat="1">
      <c r="J293" s="377"/>
      <c r="K293" s="377"/>
      <c r="L293" s="377"/>
    </row>
    <row r="294" spans="10:12" s="140" customFormat="1">
      <c r="J294" s="377"/>
      <c r="K294" s="377"/>
      <c r="L294" s="377"/>
    </row>
    <row r="295" spans="10:12" s="140" customFormat="1">
      <c r="J295" s="377"/>
      <c r="K295" s="377"/>
      <c r="L295" s="377"/>
    </row>
    <row r="296" spans="10:12" s="140" customFormat="1">
      <c r="J296" s="377"/>
      <c r="K296" s="377"/>
      <c r="L296" s="377"/>
    </row>
    <row r="297" spans="10:12" s="140" customFormat="1">
      <c r="J297" s="377"/>
      <c r="K297" s="377"/>
      <c r="L297" s="377"/>
    </row>
    <row r="298" spans="10:12" s="140" customFormat="1">
      <c r="J298" s="377"/>
      <c r="K298" s="377"/>
      <c r="L298" s="377"/>
    </row>
    <row r="299" spans="10:12" s="140" customFormat="1">
      <c r="J299" s="377"/>
      <c r="K299" s="377"/>
      <c r="L299" s="377"/>
    </row>
    <row r="300" spans="10:12" s="140" customFormat="1">
      <c r="J300" s="377"/>
      <c r="K300" s="377"/>
      <c r="L300" s="377"/>
    </row>
    <row r="301" spans="10:12" s="140" customFormat="1">
      <c r="J301" s="377"/>
      <c r="K301" s="377"/>
      <c r="L301" s="377"/>
    </row>
    <row r="302" spans="10:12" s="140" customFormat="1">
      <c r="J302" s="377"/>
      <c r="K302" s="377"/>
      <c r="L302" s="377"/>
    </row>
    <row r="303" spans="10:12" s="140" customFormat="1">
      <c r="J303" s="377"/>
      <c r="K303" s="377"/>
      <c r="L303" s="377"/>
    </row>
    <row r="304" spans="10:12" s="140" customFormat="1">
      <c r="J304" s="377"/>
      <c r="K304" s="377"/>
      <c r="L304" s="377"/>
    </row>
    <row r="305" spans="10:12" s="140" customFormat="1">
      <c r="J305" s="377"/>
      <c r="K305" s="377"/>
      <c r="L305" s="377"/>
    </row>
    <row r="306" spans="10:12" s="140" customFormat="1">
      <c r="J306" s="377"/>
      <c r="K306" s="377"/>
      <c r="L306" s="377"/>
    </row>
    <row r="307" spans="10:12" s="140" customFormat="1">
      <c r="J307" s="377"/>
      <c r="K307" s="377"/>
      <c r="L307" s="377"/>
    </row>
    <row r="308" spans="10:12" s="140" customFormat="1">
      <c r="J308" s="377"/>
      <c r="K308" s="377"/>
      <c r="L308" s="377"/>
    </row>
    <row r="309" spans="10:12" s="140" customFormat="1">
      <c r="J309" s="377"/>
      <c r="K309" s="377"/>
      <c r="L309" s="377"/>
    </row>
    <row r="310" spans="10:12" s="140" customFormat="1">
      <c r="J310" s="377"/>
      <c r="K310" s="377"/>
      <c r="L310" s="377"/>
    </row>
    <row r="311" spans="10:12" s="140" customFormat="1">
      <c r="J311" s="377"/>
      <c r="K311" s="377"/>
      <c r="L311" s="377"/>
    </row>
    <row r="312" spans="10:12" s="140" customFormat="1">
      <c r="J312" s="377"/>
      <c r="K312" s="377"/>
      <c r="L312" s="377"/>
    </row>
    <row r="313" spans="10:12" s="140" customFormat="1">
      <c r="J313" s="377"/>
      <c r="K313" s="377"/>
      <c r="L313" s="377"/>
    </row>
    <row r="314" spans="10:12" s="140" customFormat="1">
      <c r="J314" s="377"/>
      <c r="K314" s="377"/>
      <c r="L314" s="377"/>
    </row>
    <row r="315" spans="10:12" s="140" customFormat="1">
      <c r="J315" s="377"/>
      <c r="K315" s="377"/>
      <c r="L315" s="377"/>
    </row>
    <row r="316" spans="10:12" s="140" customFormat="1">
      <c r="J316" s="377"/>
      <c r="K316" s="377"/>
      <c r="L316" s="377"/>
    </row>
    <row r="317" spans="10:12" s="140" customFormat="1">
      <c r="J317" s="377"/>
      <c r="K317" s="377"/>
      <c r="L317" s="377"/>
    </row>
    <row r="318" spans="10:12" s="140" customFormat="1">
      <c r="J318" s="377"/>
      <c r="K318" s="377"/>
      <c r="L318" s="377"/>
    </row>
    <row r="319" spans="10:12" s="140" customFormat="1">
      <c r="J319" s="377"/>
      <c r="K319" s="377"/>
      <c r="L319" s="377"/>
    </row>
    <row r="320" spans="10:12" s="140" customFormat="1">
      <c r="J320" s="377"/>
      <c r="K320" s="377"/>
      <c r="L320" s="377"/>
    </row>
    <row r="321" spans="10:12" s="140" customFormat="1">
      <c r="J321" s="377"/>
      <c r="K321" s="377"/>
      <c r="L321" s="377"/>
    </row>
    <row r="322" spans="10:12" s="140" customFormat="1">
      <c r="J322" s="377"/>
      <c r="K322" s="377"/>
      <c r="L322" s="377"/>
    </row>
    <row r="323" spans="10:12" s="140" customFormat="1">
      <c r="J323" s="377"/>
      <c r="K323" s="377"/>
      <c r="L323" s="377"/>
    </row>
    <row r="324" spans="10:12" s="140" customFormat="1">
      <c r="J324" s="377"/>
      <c r="K324" s="377"/>
      <c r="L324" s="377"/>
    </row>
    <row r="325" spans="10:12" s="140" customFormat="1">
      <c r="J325" s="377"/>
      <c r="K325" s="377"/>
      <c r="L325" s="377"/>
    </row>
    <row r="326" spans="10:12" s="140" customFormat="1">
      <c r="J326" s="377"/>
      <c r="K326" s="377"/>
      <c r="L326" s="377"/>
    </row>
    <row r="327" spans="10:12" s="140" customFormat="1">
      <c r="J327" s="377"/>
      <c r="K327" s="377"/>
      <c r="L327" s="377"/>
    </row>
    <row r="328" spans="10:12" s="140" customFormat="1">
      <c r="J328" s="377"/>
      <c r="K328" s="377"/>
      <c r="L328" s="377"/>
    </row>
    <row r="329" spans="10:12" s="140" customFormat="1">
      <c r="J329" s="377"/>
      <c r="K329" s="377"/>
      <c r="L329" s="377"/>
    </row>
    <row r="330" spans="10:12" s="140" customFormat="1">
      <c r="J330" s="377"/>
      <c r="K330" s="377"/>
      <c r="L330" s="377"/>
    </row>
    <row r="331" spans="10:12" s="140" customFormat="1">
      <c r="J331" s="377"/>
      <c r="K331" s="377"/>
      <c r="L331" s="377"/>
    </row>
    <row r="332" spans="10:12" s="140" customFormat="1">
      <c r="J332" s="377"/>
      <c r="K332" s="377"/>
      <c r="L332" s="377"/>
    </row>
    <row r="333" spans="10:12" s="140" customFormat="1">
      <c r="J333" s="377"/>
      <c r="K333" s="377"/>
      <c r="L333" s="377"/>
    </row>
    <row r="334" spans="10:12" s="140" customFormat="1">
      <c r="J334" s="377"/>
      <c r="K334" s="377"/>
      <c r="L334" s="377"/>
    </row>
    <row r="335" spans="10:12" s="140" customFormat="1">
      <c r="J335" s="377"/>
      <c r="K335" s="377"/>
      <c r="L335" s="377"/>
    </row>
    <row r="336" spans="10:12" s="140" customFormat="1">
      <c r="J336" s="377"/>
      <c r="K336" s="377"/>
      <c r="L336" s="377"/>
    </row>
    <row r="337" spans="10:12" s="140" customFormat="1">
      <c r="J337" s="377"/>
      <c r="K337" s="377"/>
      <c r="L337" s="377"/>
    </row>
    <row r="338" spans="10:12" s="140" customFormat="1">
      <c r="J338" s="377"/>
      <c r="K338" s="377"/>
      <c r="L338" s="377"/>
    </row>
    <row r="339" spans="10:12" s="140" customFormat="1">
      <c r="J339" s="377"/>
      <c r="K339" s="377"/>
      <c r="L339" s="377"/>
    </row>
    <row r="340" spans="10:12" s="140" customFormat="1">
      <c r="J340" s="377"/>
      <c r="K340" s="377"/>
      <c r="L340" s="377"/>
    </row>
    <row r="341" spans="10:12" s="140" customFormat="1">
      <c r="J341" s="377"/>
      <c r="K341" s="377"/>
      <c r="L341" s="377"/>
    </row>
    <row r="342" spans="10:12" s="140" customFormat="1">
      <c r="J342" s="377"/>
      <c r="K342" s="377"/>
      <c r="L342" s="377"/>
    </row>
    <row r="343" spans="10:12" s="140" customFormat="1">
      <c r="J343" s="377"/>
      <c r="K343" s="377"/>
      <c r="L343" s="377"/>
    </row>
    <row r="344" spans="10:12" s="140" customFormat="1">
      <c r="J344" s="377"/>
      <c r="K344" s="377"/>
      <c r="L344" s="377"/>
    </row>
    <row r="345" spans="10:12" s="140" customFormat="1">
      <c r="J345" s="377"/>
      <c r="K345" s="377"/>
      <c r="L345" s="377"/>
    </row>
    <row r="346" spans="10:12" s="140" customFormat="1">
      <c r="J346" s="377"/>
      <c r="K346" s="377"/>
      <c r="L346" s="377"/>
    </row>
    <row r="347" spans="10:12" s="140" customFormat="1">
      <c r="J347" s="377"/>
      <c r="K347" s="377"/>
      <c r="L347" s="377"/>
    </row>
    <row r="348" spans="10:12" s="140" customFormat="1">
      <c r="J348" s="377"/>
      <c r="K348" s="377"/>
      <c r="L348" s="377"/>
    </row>
    <row r="349" spans="10:12" s="140" customFormat="1">
      <c r="J349" s="377"/>
      <c r="K349" s="377"/>
      <c r="L349" s="377"/>
    </row>
    <row r="350" spans="10:12" s="140" customFormat="1">
      <c r="J350" s="377"/>
      <c r="K350" s="377"/>
      <c r="L350" s="377"/>
    </row>
    <row r="351" spans="10:12" s="140" customFormat="1">
      <c r="J351" s="377"/>
      <c r="K351" s="377"/>
      <c r="L351" s="377"/>
    </row>
    <row r="352" spans="10:12" s="140" customFormat="1">
      <c r="J352" s="377"/>
      <c r="K352" s="377"/>
      <c r="L352" s="377"/>
    </row>
    <row r="353" spans="10:12" s="140" customFormat="1">
      <c r="J353" s="377"/>
      <c r="K353" s="377"/>
      <c r="L353" s="377"/>
    </row>
    <row r="354" spans="10:12" s="140" customFormat="1">
      <c r="J354" s="377"/>
      <c r="K354" s="377"/>
      <c r="L354" s="377"/>
    </row>
    <row r="355" spans="10:12" s="140" customFormat="1">
      <c r="J355" s="377"/>
      <c r="K355" s="377"/>
      <c r="L355" s="377"/>
    </row>
    <row r="356" spans="10:12" s="140" customFormat="1">
      <c r="J356" s="377"/>
      <c r="K356" s="377"/>
      <c r="L356" s="377"/>
    </row>
    <row r="357" spans="10:12" s="140" customFormat="1">
      <c r="J357" s="377"/>
      <c r="K357" s="377"/>
      <c r="L357" s="377"/>
    </row>
    <row r="358" spans="10:12" s="140" customFormat="1">
      <c r="J358" s="377"/>
      <c r="K358" s="377"/>
      <c r="L358" s="377"/>
    </row>
    <row r="359" spans="10:12" s="140" customFormat="1">
      <c r="J359" s="377"/>
      <c r="K359" s="377"/>
      <c r="L359" s="377"/>
    </row>
    <row r="360" spans="10:12" s="140" customFormat="1">
      <c r="J360" s="377"/>
      <c r="K360" s="377"/>
      <c r="L360" s="377"/>
    </row>
    <row r="361" spans="10:12" s="140" customFormat="1">
      <c r="J361" s="377"/>
      <c r="K361" s="377"/>
      <c r="L361" s="377"/>
    </row>
    <row r="362" spans="10:12" s="140" customFormat="1">
      <c r="J362" s="377"/>
      <c r="K362" s="377"/>
      <c r="L362" s="377"/>
    </row>
    <row r="363" spans="10:12" s="140" customFormat="1">
      <c r="J363" s="377"/>
      <c r="K363" s="377"/>
      <c r="L363" s="377"/>
    </row>
    <row r="364" spans="10:12" s="140" customFormat="1">
      <c r="J364" s="377"/>
      <c r="K364" s="377"/>
      <c r="L364" s="377"/>
    </row>
    <row r="365" spans="10:12" s="140" customFormat="1">
      <c r="J365" s="377"/>
      <c r="K365" s="377"/>
      <c r="L365" s="377"/>
    </row>
    <row r="366" spans="10:12" s="140" customFormat="1">
      <c r="J366" s="377"/>
      <c r="K366" s="377"/>
      <c r="L366" s="377"/>
    </row>
    <row r="367" spans="10:12" s="140" customFormat="1">
      <c r="J367" s="377"/>
      <c r="K367" s="377"/>
      <c r="L367" s="377"/>
    </row>
    <row r="368" spans="10:12" s="140" customFormat="1">
      <c r="J368" s="377"/>
      <c r="K368" s="377"/>
      <c r="L368" s="377"/>
    </row>
    <row r="369" spans="10:12" s="140" customFormat="1">
      <c r="J369" s="377"/>
      <c r="K369" s="377"/>
      <c r="L369" s="377"/>
    </row>
    <row r="370" spans="10:12" s="140" customFormat="1">
      <c r="J370" s="377"/>
      <c r="K370" s="377"/>
      <c r="L370" s="377"/>
    </row>
    <row r="371" spans="10:12" s="140" customFormat="1">
      <c r="J371" s="377"/>
      <c r="K371" s="377"/>
      <c r="L371" s="377"/>
    </row>
    <row r="372" spans="10:12" s="140" customFormat="1">
      <c r="J372" s="377"/>
      <c r="K372" s="377"/>
      <c r="L372" s="377"/>
    </row>
    <row r="373" spans="10:12" s="140" customFormat="1">
      <c r="J373" s="377"/>
      <c r="K373" s="377"/>
      <c r="L373" s="377"/>
    </row>
    <row r="374" spans="10:12" s="140" customFormat="1">
      <c r="J374" s="377"/>
      <c r="K374" s="377"/>
      <c r="L374" s="377"/>
    </row>
    <row r="375" spans="10:12" s="140" customFormat="1">
      <c r="J375" s="377"/>
      <c r="K375" s="377"/>
      <c r="L375" s="377"/>
    </row>
    <row r="376" spans="10:12" s="140" customFormat="1">
      <c r="J376" s="377"/>
      <c r="K376" s="377"/>
      <c r="L376" s="377"/>
    </row>
    <row r="377" spans="10:12" s="140" customFormat="1">
      <c r="J377" s="377"/>
      <c r="K377" s="377"/>
      <c r="L377" s="377"/>
    </row>
    <row r="378" spans="10:12" s="140" customFormat="1">
      <c r="J378" s="377"/>
      <c r="K378" s="377"/>
      <c r="L378" s="377"/>
    </row>
    <row r="379" spans="10:12" s="140" customFormat="1">
      <c r="J379" s="377"/>
      <c r="K379" s="377"/>
      <c r="L379" s="377"/>
    </row>
    <row r="380" spans="10:12" s="140" customFormat="1">
      <c r="J380" s="377"/>
      <c r="K380" s="377"/>
      <c r="L380" s="377"/>
    </row>
    <row r="381" spans="10:12" s="140" customFormat="1">
      <c r="J381" s="377"/>
      <c r="K381" s="377"/>
      <c r="L381" s="377"/>
    </row>
    <row r="382" spans="10:12" s="140" customFormat="1">
      <c r="J382" s="377"/>
      <c r="K382" s="377"/>
      <c r="L382" s="377"/>
    </row>
    <row r="383" spans="10:12" s="140" customFormat="1">
      <c r="J383" s="377"/>
      <c r="K383" s="377"/>
      <c r="L383" s="377"/>
    </row>
    <row r="384" spans="10:12" s="140" customFormat="1">
      <c r="J384" s="377"/>
      <c r="K384" s="377"/>
      <c r="L384" s="377"/>
    </row>
    <row r="385" spans="10:12" s="140" customFormat="1">
      <c r="J385" s="377"/>
      <c r="K385" s="377"/>
      <c r="L385" s="377"/>
    </row>
    <row r="386" spans="10:12" s="140" customFormat="1">
      <c r="J386" s="377"/>
      <c r="K386" s="377"/>
      <c r="L386" s="377"/>
    </row>
    <row r="387" spans="10:12" s="140" customFormat="1">
      <c r="J387" s="377"/>
      <c r="K387" s="377"/>
      <c r="L387" s="377"/>
    </row>
    <row r="388" spans="10:12" s="140" customFormat="1">
      <c r="J388" s="377"/>
      <c r="K388" s="377"/>
      <c r="L388" s="377"/>
    </row>
    <row r="389" spans="10:12" s="140" customFormat="1">
      <c r="J389" s="377"/>
      <c r="K389" s="377"/>
      <c r="L389" s="377"/>
    </row>
    <row r="390" spans="10:12" s="140" customFormat="1">
      <c r="J390" s="377"/>
      <c r="K390" s="377"/>
      <c r="L390" s="377"/>
    </row>
    <row r="391" spans="10:12" s="140" customFormat="1">
      <c r="J391" s="377"/>
      <c r="K391" s="377"/>
      <c r="L391" s="377"/>
    </row>
    <row r="392" spans="10:12" s="140" customFormat="1">
      <c r="J392" s="377"/>
      <c r="K392" s="377"/>
      <c r="L392" s="377"/>
    </row>
    <row r="393" spans="10:12" s="140" customFormat="1">
      <c r="J393" s="377"/>
      <c r="K393" s="377"/>
      <c r="L393" s="377"/>
    </row>
    <row r="394" spans="10:12" s="140" customFormat="1">
      <c r="J394" s="377"/>
      <c r="K394" s="377"/>
      <c r="L394" s="377"/>
    </row>
    <row r="395" spans="10:12" s="140" customFormat="1">
      <c r="J395" s="377"/>
      <c r="K395" s="377"/>
      <c r="L395" s="377"/>
    </row>
    <row r="396" spans="10:12" s="140" customFormat="1">
      <c r="J396" s="377"/>
      <c r="K396" s="377"/>
      <c r="L396" s="377"/>
    </row>
    <row r="397" spans="10:12" s="140" customFormat="1">
      <c r="J397" s="377"/>
      <c r="K397" s="377"/>
      <c r="L397" s="377"/>
    </row>
    <row r="398" spans="10:12" s="140" customFormat="1">
      <c r="J398" s="377"/>
      <c r="K398" s="377"/>
      <c r="L398" s="377"/>
    </row>
    <row r="399" spans="10:12" s="140" customFormat="1">
      <c r="J399" s="377"/>
      <c r="K399" s="377"/>
      <c r="L399" s="377"/>
    </row>
    <row r="400" spans="10:12" s="140" customFormat="1">
      <c r="J400" s="377"/>
      <c r="K400" s="377"/>
      <c r="L400" s="377"/>
    </row>
    <row r="401" spans="10:12" s="140" customFormat="1">
      <c r="J401" s="377"/>
      <c r="K401" s="377"/>
      <c r="L401" s="377"/>
    </row>
    <row r="402" spans="10:12" s="140" customFormat="1">
      <c r="J402" s="377"/>
      <c r="K402" s="377"/>
      <c r="L402" s="377"/>
    </row>
    <row r="403" spans="10:12" s="140" customFormat="1">
      <c r="J403" s="377"/>
      <c r="K403" s="377"/>
      <c r="L403" s="377"/>
    </row>
    <row r="404" spans="10:12" s="140" customFormat="1">
      <c r="J404" s="377"/>
      <c r="K404" s="377"/>
      <c r="L404" s="377"/>
    </row>
    <row r="405" spans="10:12" s="140" customFormat="1">
      <c r="J405" s="377"/>
      <c r="K405" s="377"/>
      <c r="L405" s="377"/>
    </row>
    <row r="406" spans="10:12" s="140" customFormat="1">
      <c r="J406" s="377"/>
      <c r="K406" s="377"/>
      <c r="L406" s="377"/>
    </row>
    <row r="407" spans="10:12" s="140" customFormat="1">
      <c r="J407" s="377"/>
      <c r="K407" s="377"/>
      <c r="L407" s="377"/>
    </row>
    <row r="408" spans="10:12" s="140" customFormat="1">
      <c r="J408" s="377"/>
      <c r="K408" s="377"/>
      <c r="L408" s="377"/>
    </row>
    <row r="409" spans="10:12" s="140" customFormat="1">
      <c r="J409" s="377"/>
      <c r="K409" s="377"/>
      <c r="L409" s="377"/>
    </row>
    <row r="410" spans="10:12" s="140" customFormat="1">
      <c r="J410" s="377"/>
      <c r="K410" s="377"/>
      <c r="L410" s="377"/>
    </row>
    <row r="411" spans="10:12" s="140" customFormat="1">
      <c r="J411" s="377"/>
      <c r="K411" s="377"/>
      <c r="L411" s="377"/>
    </row>
    <row r="412" spans="10:12" s="140" customFormat="1">
      <c r="J412" s="377"/>
      <c r="K412" s="377"/>
      <c r="L412" s="377"/>
    </row>
    <row r="413" spans="10:12" s="140" customFormat="1">
      <c r="J413" s="377"/>
      <c r="K413" s="377"/>
      <c r="L413" s="377"/>
    </row>
    <row r="414" spans="10:12" s="140" customFormat="1">
      <c r="J414" s="377"/>
      <c r="K414" s="377"/>
      <c r="L414" s="377"/>
    </row>
    <row r="415" spans="10:12" s="140" customFormat="1">
      <c r="J415" s="377"/>
      <c r="K415" s="377"/>
      <c r="L415" s="377"/>
    </row>
    <row r="416" spans="10:12" s="140" customFormat="1">
      <c r="J416" s="377"/>
      <c r="K416" s="377"/>
      <c r="L416" s="377"/>
    </row>
    <row r="417" spans="10:12" s="140" customFormat="1">
      <c r="J417" s="377"/>
      <c r="K417" s="377"/>
      <c r="L417" s="377"/>
    </row>
    <row r="418" spans="10:12" s="140" customFormat="1">
      <c r="J418" s="377"/>
      <c r="K418" s="377"/>
      <c r="L418" s="377"/>
    </row>
    <row r="419" spans="10:12" s="140" customFormat="1">
      <c r="J419" s="377"/>
      <c r="K419" s="377"/>
      <c r="L419" s="377"/>
    </row>
    <row r="420" spans="10:12" s="140" customFormat="1">
      <c r="J420" s="377"/>
      <c r="K420" s="377"/>
      <c r="L420" s="377"/>
    </row>
    <row r="421" spans="10:12" s="140" customFormat="1">
      <c r="J421" s="377"/>
      <c r="K421" s="377"/>
      <c r="L421" s="377"/>
    </row>
    <row r="422" spans="10:12" s="140" customFormat="1">
      <c r="J422" s="377"/>
      <c r="K422" s="377"/>
      <c r="L422" s="377"/>
    </row>
    <row r="423" spans="10:12" s="140" customFormat="1">
      <c r="J423" s="377"/>
      <c r="K423" s="377"/>
      <c r="L423" s="377"/>
    </row>
    <row r="424" spans="10:12" s="140" customFormat="1">
      <c r="J424" s="377"/>
      <c r="K424" s="377"/>
      <c r="L424" s="377"/>
    </row>
    <row r="425" spans="10:12" s="140" customFormat="1">
      <c r="J425" s="377"/>
      <c r="K425" s="377"/>
      <c r="L425" s="377"/>
    </row>
    <row r="426" spans="10:12" s="140" customFormat="1">
      <c r="J426" s="377"/>
      <c r="K426" s="377"/>
      <c r="L426" s="377"/>
    </row>
    <row r="427" spans="10:12" s="140" customFormat="1">
      <c r="J427" s="377"/>
      <c r="K427" s="377"/>
      <c r="L427" s="377"/>
    </row>
    <row r="428" spans="10:12" s="140" customFormat="1">
      <c r="J428" s="377"/>
      <c r="K428" s="377"/>
      <c r="L428" s="377"/>
    </row>
    <row r="429" spans="10:12" s="140" customFormat="1">
      <c r="J429" s="377"/>
      <c r="K429" s="377"/>
      <c r="L429" s="377"/>
    </row>
    <row r="430" spans="10:12" s="140" customFormat="1">
      <c r="J430" s="377"/>
      <c r="K430" s="377"/>
      <c r="L430" s="377"/>
    </row>
    <row r="431" spans="10:12" s="140" customFormat="1">
      <c r="J431" s="377"/>
      <c r="K431" s="377"/>
      <c r="L431" s="377"/>
    </row>
    <row r="432" spans="10:12" s="140" customFormat="1">
      <c r="J432" s="377"/>
      <c r="K432" s="377"/>
      <c r="L432" s="377"/>
    </row>
    <row r="433" spans="10:12" s="140" customFormat="1">
      <c r="J433" s="377"/>
      <c r="K433" s="377"/>
      <c r="L433" s="377"/>
    </row>
    <row r="434" spans="10:12" s="140" customFormat="1">
      <c r="J434" s="377"/>
      <c r="K434" s="377"/>
      <c r="L434" s="377"/>
    </row>
    <row r="435" spans="10:12" s="140" customFormat="1">
      <c r="J435" s="377"/>
      <c r="K435" s="377"/>
      <c r="L435" s="377"/>
    </row>
    <row r="436" spans="10:12" s="140" customFormat="1">
      <c r="J436" s="377"/>
      <c r="K436" s="377"/>
      <c r="L436" s="377"/>
    </row>
    <row r="437" spans="10:12" s="140" customFormat="1">
      <c r="J437" s="377"/>
      <c r="K437" s="377"/>
      <c r="L437" s="377"/>
    </row>
    <row r="438" spans="10:12" s="140" customFormat="1">
      <c r="J438" s="377"/>
      <c r="K438" s="377"/>
      <c r="L438" s="377"/>
    </row>
    <row r="439" spans="10:12" s="140" customFormat="1">
      <c r="J439" s="377"/>
      <c r="K439" s="377"/>
      <c r="L439" s="377"/>
    </row>
    <row r="440" spans="10:12" s="140" customFormat="1">
      <c r="J440" s="377"/>
      <c r="K440" s="377"/>
      <c r="L440" s="377"/>
    </row>
    <row r="441" spans="10:12" s="140" customFormat="1">
      <c r="J441" s="377"/>
      <c r="K441" s="377"/>
      <c r="L441" s="377"/>
    </row>
    <row r="442" spans="10:12" s="140" customFormat="1">
      <c r="J442" s="377"/>
      <c r="K442" s="377"/>
      <c r="L442" s="377"/>
    </row>
    <row r="443" spans="10:12" s="140" customFormat="1">
      <c r="J443" s="377"/>
      <c r="K443" s="377"/>
      <c r="L443" s="377"/>
    </row>
    <row r="444" spans="10:12" s="140" customFormat="1">
      <c r="J444" s="377"/>
      <c r="K444" s="377"/>
      <c r="L444" s="377"/>
    </row>
    <row r="445" spans="10:12" s="140" customFormat="1">
      <c r="J445" s="377"/>
      <c r="K445" s="377"/>
      <c r="L445" s="377"/>
    </row>
    <row r="446" spans="10:12" s="140" customFormat="1">
      <c r="J446" s="377"/>
      <c r="K446" s="377"/>
      <c r="L446" s="377"/>
    </row>
    <row r="447" spans="10:12" s="140" customFormat="1">
      <c r="J447" s="377"/>
      <c r="K447" s="377"/>
      <c r="L447" s="377"/>
    </row>
    <row r="448" spans="10:12" s="140" customFormat="1">
      <c r="J448" s="377"/>
      <c r="K448" s="377"/>
      <c r="L448" s="377"/>
    </row>
    <row r="449" spans="10:12" s="140" customFormat="1">
      <c r="J449" s="377"/>
      <c r="K449" s="377"/>
      <c r="L449" s="377"/>
    </row>
    <row r="450" spans="10:12" s="140" customFormat="1">
      <c r="J450" s="377"/>
      <c r="K450" s="377"/>
      <c r="L450" s="377"/>
    </row>
    <row r="451" spans="10:12" s="140" customFormat="1">
      <c r="J451" s="377"/>
      <c r="K451" s="377"/>
      <c r="L451" s="377"/>
    </row>
    <row r="452" spans="10:12" s="140" customFormat="1">
      <c r="J452" s="377"/>
      <c r="K452" s="377"/>
      <c r="L452" s="377"/>
    </row>
    <row r="453" spans="10:12" s="140" customFormat="1">
      <c r="J453" s="377"/>
      <c r="K453" s="377"/>
      <c r="L453" s="377"/>
    </row>
    <row r="454" spans="10:12" s="140" customFormat="1">
      <c r="J454" s="377"/>
      <c r="K454" s="377"/>
      <c r="L454" s="377"/>
    </row>
    <row r="455" spans="10:12" s="140" customFormat="1">
      <c r="J455" s="377"/>
      <c r="K455" s="377"/>
      <c r="L455" s="377"/>
    </row>
    <row r="456" spans="10:12" s="140" customFormat="1">
      <c r="J456" s="377"/>
      <c r="K456" s="377"/>
      <c r="L456" s="377"/>
    </row>
    <row r="457" spans="10:12" s="140" customFormat="1">
      <c r="J457" s="377"/>
      <c r="K457" s="377"/>
      <c r="L457" s="377"/>
    </row>
    <row r="458" spans="10:12" s="140" customFormat="1">
      <c r="J458" s="377"/>
      <c r="K458" s="377"/>
      <c r="L458" s="377"/>
    </row>
    <row r="459" spans="10:12" s="140" customFormat="1">
      <c r="J459" s="377"/>
      <c r="K459" s="377"/>
      <c r="L459" s="377"/>
    </row>
    <row r="460" spans="10:12" s="140" customFormat="1">
      <c r="J460" s="377"/>
      <c r="K460" s="377"/>
      <c r="L460" s="377"/>
    </row>
    <row r="461" spans="10:12" s="140" customFormat="1">
      <c r="J461" s="377"/>
      <c r="K461" s="377"/>
      <c r="L461" s="377"/>
    </row>
    <row r="462" spans="10:12" s="140" customFormat="1">
      <c r="J462" s="377"/>
      <c r="K462" s="377"/>
      <c r="L462" s="377"/>
    </row>
    <row r="463" spans="10:12" s="140" customFormat="1">
      <c r="J463" s="377"/>
      <c r="K463" s="377"/>
      <c r="L463" s="377"/>
    </row>
    <row r="464" spans="10:12" s="140" customFormat="1">
      <c r="J464" s="377"/>
      <c r="K464" s="377"/>
      <c r="L464" s="377"/>
    </row>
    <row r="465" spans="10:12" s="140" customFormat="1">
      <c r="J465" s="377"/>
      <c r="K465" s="377"/>
      <c r="L465" s="377"/>
    </row>
    <row r="466" spans="10:12" s="140" customFormat="1">
      <c r="J466" s="377"/>
      <c r="K466" s="377"/>
      <c r="L466" s="377"/>
    </row>
    <row r="467" spans="10:12" s="140" customFormat="1">
      <c r="J467" s="377"/>
      <c r="K467" s="377"/>
      <c r="L467" s="377"/>
    </row>
    <row r="468" spans="10:12" s="140" customFormat="1">
      <c r="J468" s="377"/>
      <c r="K468" s="377"/>
      <c r="L468" s="377"/>
    </row>
    <row r="469" spans="10:12" s="140" customFormat="1">
      <c r="J469" s="377"/>
      <c r="K469" s="377"/>
      <c r="L469" s="377"/>
    </row>
    <row r="470" spans="10:12" s="140" customFormat="1">
      <c r="J470" s="377"/>
      <c r="K470" s="377"/>
      <c r="L470" s="377"/>
    </row>
    <row r="471" spans="10:12" s="140" customFormat="1">
      <c r="J471" s="377"/>
      <c r="K471" s="377"/>
      <c r="L471" s="377"/>
    </row>
    <row r="472" spans="10:12" s="140" customFormat="1">
      <c r="J472" s="377"/>
      <c r="K472" s="377"/>
      <c r="L472" s="377"/>
    </row>
    <row r="473" spans="10:12" s="140" customFormat="1">
      <c r="J473" s="377"/>
      <c r="K473" s="377"/>
      <c r="L473" s="377"/>
    </row>
    <row r="474" spans="10:12" s="140" customFormat="1">
      <c r="J474" s="377"/>
      <c r="K474" s="377"/>
      <c r="L474" s="377"/>
    </row>
    <row r="475" spans="10:12" s="140" customFormat="1">
      <c r="J475" s="377"/>
      <c r="K475" s="377"/>
      <c r="L475" s="377"/>
    </row>
    <row r="476" spans="10:12" s="140" customFormat="1">
      <c r="J476" s="377"/>
      <c r="K476" s="377"/>
      <c r="L476" s="377"/>
    </row>
    <row r="477" spans="10:12" s="140" customFormat="1">
      <c r="J477" s="377"/>
      <c r="K477" s="377"/>
      <c r="L477" s="377"/>
    </row>
    <row r="478" spans="10:12" s="140" customFormat="1">
      <c r="J478" s="377"/>
      <c r="K478" s="377"/>
      <c r="L478" s="377"/>
    </row>
    <row r="479" spans="10:12" s="140" customFormat="1">
      <c r="J479" s="377"/>
      <c r="K479" s="377"/>
      <c r="L479" s="377"/>
    </row>
    <row r="480" spans="10:12" s="140" customFormat="1">
      <c r="J480" s="377"/>
      <c r="K480" s="377"/>
      <c r="L480" s="377"/>
    </row>
    <row r="481" spans="10:12" s="140" customFormat="1">
      <c r="J481" s="377"/>
      <c r="K481" s="377"/>
      <c r="L481" s="377"/>
    </row>
    <row r="482" spans="10:12" s="140" customFormat="1">
      <c r="J482" s="377"/>
      <c r="K482" s="377"/>
      <c r="L482" s="377"/>
    </row>
    <row r="483" spans="10:12" s="140" customFormat="1">
      <c r="J483" s="377"/>
      <c r="K483" s="377"/>
      <c r="L483" s="377"/>
    </row>
    <row r="484" spans="10:12" s="140" customFormat="1">
      <c r="J484" s="377"/>
      <c r="K484" s="377"/>
      <c r="L484" s="377"/>
    </row>
    <row r="485" spans="10:12" s="140" customFormat="1">
      <c r="J485" s="377"/>
      <c r="K485" s="377"/>
      <c r="L485" s="377"/>
    </row>
    <row r="486" spans="10:12" s="140" customFormat="1">
      <c r="J486" s="377"/>
      <c r="K486" s="377"/>
      <c r="L486" s="377"/>
    </row>
    <row r="487" spans="10:12" s="140" customFormat="1">
      <c r="J487" s="377"/>
      <c r="K487" s="377"/>
      <c r="L487" s="377"/>
    </row>
    <row r="488" spans="10:12" s="140" customFormat="1">
      <c r="J488" s="377"/>
      <c r="K488" s="377"/>
      <c r="L488" s="377"/>
    </row>
    <row r="489" spans="10:12" s="140" customFormat="1">
      <c r="J489" s="377"/>
      <c r="K489" s="377"/>
      <c r="L489" s="377"/>
    </row>
    <row r="490" spans="10:12" s="140" customFormat="1">
      <c r="J490" s="377"/>
      <c r="K490" s="377"/>
      <c r="L490" s="377"/>
    </row>
    <row r="491" spans="10:12" s="140" customFormat="1">
      <c r="J491" s="377"/>
      <c r="K491" s="377"/>
      <c r="L491" s="377"/>
    </row>
    <row r="492" spans="10:12" s="140" customFormat="1">
      <c r="J492" s="377"/>
      <c r="K492" s="377"/>
      <c r="L492" s="377"/>
    </row>
    <row r="493" spans="10:12" s="140" customFormat="1">
      <c r="J493" s="377"/>
      <c r="K493" s="377"/>
      <c r="L493" s="377"/>
    </row>
    <row r="494" spans="10:12" s="140" customFormat="1">
      <c r="J494" s="377"/>
      <c r="K494" s="377"/>
      <c r="L494" s="377"/>
    </row>
    <row r="495" spans="10:12" s="140" customFormat="1">
      <c r="J495" s="377"/>
      <c r="K495" s="377"/>
      <c r="L495" s="377"/>
    </row>
    <row r="496" spans="10:12" s="140" customFormat="1">
      <c r="J496" s="377"/>
      <c r="K496" s="377"/>
      <c r="L496" s="377"/>
    </row>
    <row r="497" spans="10:12" s="140" customFormat="1">
      <c r="J497" s="377"/>
      <c r="K497" s="377"/>
      <c r="L497" s="377"/>
    </row>
    <row r="498" spans="10:12" s="140" customFormat="1">
      <c r="J498" s="377"/>
      <c r="K498" s="377"/>
      <c r="L498" s="377"/>
    </row>
    <row r="499" spans="10:12" s="140" customFormat="1">
      <c r="J499" s="377"/>
      <c r="K499" s="377"/>
      <c r="L499" s="377"/>
    </row>
    <row r="500" spans="10:12" s="140" customFormat="1">
      <c r="J500" s="377"/>
      <c r="K500" s="377"/>
      <c r="L500" s="377"/>
    </row>
    <row r="501" spans="10:12" s="140" customFormat="1">
      <c r="J501" s="377"/>
      <c r="K501" s="377"/>
      <c r="L501" s="377"/>
    </row>
    <row r="502" spans="10:12" s="140" customFormat="1">
      <c r="J502" s="377"/>
      <c r="K502" s="377"/>
      <c r="L502" s="377"/>
    </row>
    <row r="503" spans="10:12" s="140" customFormat="1">
      <c r="J503" s="377"/>
      <c r="K503" s="377"/>
      <c r="L503" s="377"/>
    </row>
    <row r="504" spans="10:12" s="140" customFormat="1">
      <c r="J504" s="377"/>
      <c r="K504" s="377"/>
      <c r="L504" s="377"/>
    </row>
    <row r="505" spans="10:12" s="140" customFormat="1">
      <c r="J505" s="377"/>
      <c r="K505" s="377"/>
      <c r="L505" s="377"/>
    </row>
    <row r="506" spans="10:12" s="140" customFormat="1">
      <c r="J506" s="377"/>
      <c r="K506" s="377"/>
      <c r="L506" s="377"/>
    </row>
    <row r="507" spans="10:12" s="140" customFormat="1">
      <c r="J507" s="377"/>
      <c r="K507" s="377"/>
      <c r="L507" s="377"/>
    </row>
    <row r="508" spans="10:12" s="140" customFormat="1">
      <c r="J508" s="377"/>
      <c r="K508" s="377"/>
      <c r="L508" s="377"/>
    </row>
    <row r="509" spans="10:12" s="140" customFormat="1">
      <c r="J509" s="377"/>
      <c r="K509" s="377"/>
      <c r="L509" s="377"/>
    </row>
    <row r="510" spans="10:12" s="140" customFormat="1">
      <c r="J510" s="377"/>
      <c r="K510" s="377"/>
      <c r="L510" s="377"/>
    </row>
    <row r="511" spans="10:12" s="140" customFormat="1">
      <c r="J511" s="377"/>
      <c r="K511" s="377"/>
      <c r="L511" s="377"/>
    </row>
    <row r="512" spans="10:12" s="140" customFormat="1">
      <c r="J512" s="377"/>
      <c r="K512" s="377"/>
      <c r="L512" s="377"/>
    </row>
    <row r="513" spans="10:12" s="140" customFormat="1">
      <c r="J513" s="377"/>
      <c r="K513" s="377"/>
      <c r="L513" s="377"/>
    </row>
    <row r="514" spans="10:12" s="140" customFormat="1">
      <c r="J514" s="377"/>
      <c r="K514" s="377"/>
      <c r="L514" s="377"/>
    </row>
    <row r="515" spans="10:12" s="140" customFormat="1">
      <c r="J515" s="377"/>
      <c r="K515" s="377"/>
      <c r="L515" s="377"/>
    </row>
    <row r="516" spans="10:12" s="140" customFormat="1">
      <c r="J516" s="377"/>
      <c r="K516" s="377"/>
      <c r="L516" s="377"/>
    </row>
    <row r="517" spans="10:12" s="140" customFormat="1">
      <c r="J517" s="377"/>
      <c r="K517" s="377"/>
      <c r="L517" s="377"/>
    </row>
    <row r="518" spans="10:12" s="140" customFormat="1">
      <c r="J518" s="377"/>
      <c r="K518" s="377"/>
      <c r="L518" s="377"/>
    </row>
    <row r="519" spans="10:12" s="140" customFormat="1">
      <c r="J519" s="377"/>
      <c r="K519" s="377"/>
      <c r="L519" s="377"/>
    </row>
    <row r="520" spans="10:12" s="140" customFormat="1">
      <c r="J520" s="377"/>
      <c r="K520" s="377"/>
      <c r="L520" s="377"/>
    </row>
    <row r="521" spans="10:12" s="140" customFormat="1">
      <c r="J521" s="377"/>
      <c r="K521" s="377"/>
      <c r="L521" s="377"/>
    </row>
    <row r="522" spans="10:12" s="140" customFormat="1">
      <c r="J522" s="377"/>
      <c r="K522" s="377"/>
      <c r="L522" s="377"/>
    </row>
    <row r="523" spans="10:12" s="140" customFormat="1">
      <c r="J523" s="377"/>
      <c r="K523" s="377"/>
      <c r="L523" s="377"/>
    </row>
    <row r="524" spans="10:12" s="140" customFormat="1">
      <c r="J524" s="377"/>
      <c r="K524" s="377"/>
      <c r="L524" s="377"/>
    </row>
    <row r="525" spans="10:12" s="140" customFormat="1">
      <c r="J525" s="377"/>
      <c r="K525" s="377"/>
      <c r="L525" s="377"/>
    </row>
    <row r="526" spans="10:12" s="140" customFormat="1">
      <c r="J526" s="377"/>
      <c r="K526" s="377"/>
      <c r="L526" s="377"/>
    </row>
    <row r="527" spans="10:12" s="140" customFormat="1">
      <c r="J527" s="377"/>
      <c r="K527" s="377"/>
      <c r="L527" s="377"/>
    </row>
    <row r="528" spans="10:12" s="140" customFormat="1">
      <c r="J528" s="377"/>
      <c r="K528" s="377"/>
      <c r="L528" s="377"/>
    </row>
    <row r="529" spans="10:12" s="140" customFormat="1">
      <c r="J529" s="377"/>
      <c r="K529" s="377"/>
      <c r="L529" s="377"/>
    </row>
    <row r="530" spans="10:12" s="140" customFormat="1">
      <c r="J530" s="377"/>
      <c r="K530" s="377"/>
      <c r="L530" s="377"/>
    </row>
    <row r="531" spans="10:12" s="140" customFormat="1">
      <c r="J531" s="377"/>
      <c r="K531" s="377"/>
      <c r="L531" s="377"/>
    </row>
    <row r="532" spans="10:12" s="140" customFormat="1">
      <c r="J532" s="377"/>
      <c r="K532" s="377"/>
      <c r="L532" s="377"/>
    </row>
    <row r="533" spans="10:12" s="140" customFormat="1">
      <c r="J533" s="377"/>
      <c r="K533" s="377"/>
      <c r="L533" s="377"/>
    </row>
    <row r="534" spans="10:12" s="140" customFormat="1">
      <c r="J534" s="377"/>
      <c r="K534" s="377"/>
      <c r="L534" s="377"/>
    </row>
    <row r="535" spans="10:12" s="140" customFormat="1">
      <c r="J535" s="377"/>
      <c r="K535" s="377"/>
      <c r="L535" s="377"/>
    </row>
    <row r="536" spans="10:12" s="140" customFormat="1">
      <c r="J536" s="377"/>
      <c r="K536" s="377"/>
      <c r="L536" s="377"/>
    </row>
    <row r="537" spans="10:12" s="140" customFormat="1">
      <c r="J537" s="377"/>
      <c r="K537" s="377"/>
      <c r="L537" s="377"/>
    </row>
    <row r="538" spans="10:12" s="140" customFormat="1">
      <c r="J538" s="377"/>
      <c r="K538" s="377"/>
      <c r="L538" s="377"/>
    </row>
    <row r="539" spans="10:12" s="140" customFormat="1">
      <c r="J539" s="377"/>
      <c r="K539" s="377"/>
      <c r="L539" s="377"/>
    </row>
    <row r="540" spans="10:12" s="140" customFormat="1">
      <c r="J540" s="377"/>
      <c r="K540" s="377"/>
      <c r="L540" s="377"/>
    </row>
    <row r="541" spans="10:12" s="140" customFormat="1">
      <c r="J541" s="377"/>
      <c r="K541" s="377"/>
      <c r="L541" s="377"/>
    </row>
    <row r="542" spans="10:12" s="140" customFormat="1">
      <c r="J542" s="377"/>
      <c r="K542" s="377"/>
      <c r="L542" s="377"/>
    </row>
    <row r="543" spans="10:12" s="140" customFormat="1">
      <c r="J543" s="377"/>
      <c r="K543" s="377"/>
      <c r="L543" s="377"/>
    </row>
    <row r="544" spans="10:12" s="140" customFormat="1">
      <c r="J544" s="377"/>
      <c r="K544" s="377"/>
      <c r="L544" s="377"/>
    </row>
    <row r="545" spans="10:12" s="140" customFormat="1">
      <c r="J545" s="377"/>
      <c r="K545" s="377"/>
      <c r="L545" s="377"/>
    </row>
    <row r="546" spans="10:12" s="140" customFormat="1">
      <c r="J546" s="377"/>
      <c r="K546" s="377"/>
      <c r="L546" s="377"/>
    </row>
    <row r="547" spans="10:12" s="140" customFormat="1">
      <c r="J547" s="377"/>
      <c r="K547" s="377"/>
      <c r="L547" s="377"/>
    </row>
    <row r="548" spans="10:12" s="140" customFormat="1">
      <c r="J548" s="377"/>
      <c r="K548" s="377"/>
      <c r="L548" s="377"/>
    </row>
    <row r="549" spans="10:12" s="140" customFormat="1">
      <c r="J549" s="377"/>
      <c r="K549" s="377"/>
      <c r="L549" s="377"/>
    </row>
    <row r="550" spans="10:12" s="140" customFormat="1">
      <c r="J550" s="377"/>
      <c r="K550" s="377"/>
      <c r="L550" s="377"/>
    </row>
    <row r="551" spans="10:12" s="140" customFormat="1">
      <c r="J551" s="377"/>
      <c r="K551" s="377"/>
      <c r="L551" s="377"/>
    </row>
    <row r="552" spans="10:12" s="140" customFormat="1">
      <c r="J552" s="377"/>
      <c r="K552" s="377"/>
      <c r="L552" s="377"/>
    </row>
    <row r="553" spans="10:12" s="140" customFormat="1">
      <c r="J553" s="377"/>
      <c r="K553" s="377"/>
      <c r="L553" s="377"/>
    </row>
    <row r="554" spans="10:12" s="140" customFormat="1">
      <c r="J554" s="377"/>
      <c r="K554" s="377"/>
      <c r="L554" s="377"/>
    </row>
    <row r="555" spans="10:12" s="140" customFormat="1">
      <c r="J555" s="377"/>
      <c r="K555" s="377"/>
      <c r="L555" s="377"/>
    </row>
    <row r="556" spans="10:12" s="140" customFormat="1">
      <c r="J556" s="377"/>
      <c r="K556" s="377"/>
      <c r="L556" s="377"/>
    </row>
    <row r="557" spans="10:12" s="140" customFormat="1">
      <c r="J557" s="377"/>
      <c r="K557" s="377"/>
      <c r="L557" s="377"/>
    </row>
    <row r="558" spans="10:12" s="140" customFormat="1">
      <c r="J558" s="377"/>
      <c r="K558" s="377"/>
      <c r="L558" s="377"/>
    </row>
    <row r="559" spans="10:12" s="140" customFormat="1">
      <c r="J559" s="377"/>
      <c r="K559" s="377"/>
      <c r="L559" s="377"/>
    </row>
    <row r="560" spans="10:12" s="140" customFormat="1">
      <c r="J560" s="377"/>
      <c r="K560" s="377"/>
      <c r="L560" s="377"/>
    </row>
    <row r="561" spans="10:12" s="140" customFormat="1">
      <c r="J561" s="377"/>
      <c r="K561" s="377"/>
      <c r="L561" s="377"/>
    </row>
    <row r="562" spans="10:12" s="140" customFormat="1">
      <c r="J562" s="377"/>
      <c r="K562" s="377"/>
      <c r="L562" s="377"/>
    </row>
    <row r="563" spans="10:12" s="140" customFormat="1">
      <c r="J563" s="377"/>
      <c r="K563" s="377"/>
      <c r="L563" s="377"/>
    </row>
    <row r="564" spans="10:12" s="140" customFormat="1">
      <c r="J564" s="377"/>
      <c r="K564" s="377"/>
      <c r="L564" s="377"/>
    </row>
    <row r="565" spans="10:12" s="140" customFormat="1">
      <c r="J565" s="377"/>
      <c r="K565" s="377"/>
      <c r="L565" s="377"/>
    </row>
    <row r="566" spans="10:12" s="140" customFormat="1">
      <c r="J566" s="377"/>
      <c r="K566" s="377"/>
      <c r="L566" s="377"/>
    </row>
    <row r="567" spans="10:12" s="140" customFormat="1">
      <c r="J567" s="377"/>
      <c r="K567" s="377"/>
      <c r="L567" s="377"/>
    </row>
    <row r="568" spans="10:12" s="140" customFormat="1">
      <c r="J568" s="377"/>
      <c r="K568" s="377"/>
      <c r="L568" s="377"/>
    </row>
    <row r="569" spans="10:12" s="140" customFormat="1">
      <c r="J569" s="377"/>
      <c r="K569" s="377"/>
      <c r="L569" s="377"/>
    </row>
    <row r="570" spans="10:12" s="140" customFormat="1">
      <c r="J570" s="377"/>
      <c r="K570" s="377"/>
      <c r="L570" s="377"/>
    </row>
    <row r="571" spans="10:12" s="140" customFormat="1">
      <c r="J571" s="377"/>
      <c r="K571" s="377"/>
      <c r="L571" s="377"/>
    </row>
    <row r="572" spans="10:12" s="140" customFormat="1">
      <c r="J572" s="377"/>
      <c r="K572" s="377"/>
      <c r="L572" s="377"/>
    </row>
    <row r="573" spans="10:12" s="140" customFormat="1">
      <c r="J573" s="377"/>
      <c r="K573" s="377"/>
      <c r="L573" s="377"/>
    </row>
    <row r="574" spans="10:12" s="140" customFormat="1">
      <c r="J574" s="377"/>
      <c r="K574" s="377"/>
      <c r="L574" s="377"/>
    </row>
    <row r="575" spans="10:12" s="140" customFormat="1">
      <c r="J575" s="377"/>
      <c r="K575" s="377"/>
      <c r="L575" s="377"/>
    </row>
    <row r="576" spans="10:12" s="140" customFormat="1">
      <c r="J576" s="377"/>
      <c r="K576" s="377"/>
      <c r="L576" s="377"/>
    </row>
    <row r="577" spans="10:12" s="140" customFormat="1">
      <c r="J577" s="377"/>
      <c r="K577" s="377"/>
      <c r="L577" s="377"/>
    </row>
    <row r="578" spans="10:12" s="140" customFormat="1">
      <c r="J578" s="377"/>
      <c r="K578" s="377"/>
      <c r="L578" s="377"/>
    </row>
    <row r="579" spans="10:12" s="140" customFormat="1">
      <c r="J579" s="377"/>
      <c r="K579" s="377"/>
      <c r="L579" s="377"/>
    </row>
    <row r="580" spans="10:12" s="140" customFormat="1">
      <c r="J580" s="377"/>
      <c r="K580" s="377"/>
      <c r="L580" s="377"/>
    </row>
    <row r="581" spans="10:12" s="140" customFormat="1">
      <c r="J581" s="377"/>
      <c r="K581" s="377"/>
      <c r="L581" s="377"/>
    </row>
    <row r="582" spans="10:12" s="140" customFormat="1">
      <c r="J582" s="377"/>
      <c r="K582" s="377"/>
      <c r="L582" s="377"/>
    </row>
    <row r="583" spans="10:12" s="140" customFormat="1">
      <c r="J583" s="377"/>
      <c r="K583" s="377"/>
      <c r="L583" s="377"/>
    </row>
    <row r="584" spans="10:12" s="140" customFormat="1">
      <c r="J584" s="377"/>
      <c r="K584" s="377"/>
      <c r="L584" s="377"/>
    </row>
    <row r="585" spans="10:12" s="140" customFormat="1">
      <c r="J585" s="377"/>
      <c r="K585" s="377"/>
      <c r="L585" s="377"/>
    </row>
    <row r="586" spans="10:12" s="140" customFormat="1">
      <c r="J586" s="377"/>
      <c r="K586" s="377"/>
      <c r="L586" s="377"/>
    </row>
    <row r="587" spans="10:12" s="140" customFormat="1">
      <c r="J587" s="377"/>
      <c r="K587" s="377"/>
      <c r="L587" s="377"/>
    </row>
    <row r="588" spans="10:12" s="140" customFormat="1">
      <c r="J588" s="377"/>
      <c r="K588" s="377"/>
      <c r="L588" s="377"/>
    </row>
    <row r="589" spans="10:12" s="140" customFormat="1">
      <c r="J589" s="377"/>
      <c r="K589" s="377"/>
      <c r="L589" s="377"/>
    </row>
    <row r="590" spans="10:12" s="140" customFormat="1">
      <c r="J590" s="377"/>
      <c r="K590" s="377"/>
      <c r="L590" s="377"/>
    </row>
    <row r="591" spans="10:12" s="140" customFormat="1">
      <c r="J591" s="377"/>
      <c r="K591" s="377"/>
      <c r="L591" s="377"/>
    </row>
    <row r="592" spans="10:12" s="140" customFormat="1">
      <c r="J592" s="377"/>
      <c r="K592" s="377"/>
      <c r="L592" s="377"/>
    </row>
    <row r="593" spans="10:12" s="140" customFormat="1">
      <c r="J593" s="377"/>
      <c r="K593" s="377"/>
      <c r="L593" s="377"/>
    </row>
    <row r="594" spans="10:12" s="140" customFormat="1">
      <c r="J594" s="377"/>
      <c r="K594" s="377"/>
      <c r="L594" s="377"/>
    </row>
    <row r="595" spans="10:12" s="140" customFormat="1">
      <c r="J595" s="377"/>
      <c r="K595" s="377"/>
      <c r="L595" s="377"/>
    </row>
    <row r="596" spans="10:12" s="140" customFormat="1">
      <c r="J596" s="377"/>
      <c r="K596" s="377"/>
      <c r="L596" s="377"/>
    </row>
    <row r="597" spans="10:12" s="140" customFormat="1">
      <c r="J597" s="377"/>
      <c r="K597" s="377"/>
      <c r="L597" s="377"/>
    </row>
    <row r="598" spans="10:12" s="140" customFormat="1">
      <c r="J598" s="377"/>
      <c r="K598" s="377"/>
      <c r="L598" s="377"/>
    </row>
    <row r="599" spans="10:12" s="140" customFormat="1">
      <c r="J599" s="377"/>
      <c r="K599" s="377"/>
      <c r="L599" s="377"/>
    </row>
    <row r="600" spans="10:12" s="140" customFormat="1">
      <c r="J600" s="377"/>
      <c r="K600" s="377"/>
      <c r="L600" s="377"/>
    </row>
    <row r="601" spans="10:12" s="140" customFormat="1">
      <c r="J601" s="377"/>
      <c r="K601" s="377"/>
      <c r="L601" s="377"/>
    </row>
    <row r="602" spans="10:12" s="140" customFormat="1">
      <c r="J602" s="377"/>
      <c r="K602" s="377"/>
      <c r="L602" s="377"/>
    </row>
    <row r="603" spans="10:12" s="140" customFormat="1">
      <c r="J603" s="377"/>
      <c r="K603" s="377"/>
      <c r="L603" s="377"/>
    </row>
    <row r="604" spans="10:12" s="140" customFormat="1">
      <c r="J604" s="377"/>
      <c r="K604" s="377"/>
      <c r="L604" s="377"/>
    </row>
    <row r="605" spans="10:12" s="140" customFormat="1">
      <c r="J605" s="377"/>
      <c r="K605" s="377"/>
      <c r="L605" s="377"/>
    </row>
    <row r="606" spans="10:12" s="140" customFormat="1">
      <c r="J606" s="377"/>
      <c r="K606" s="377"/>
      <c r="L606" s="377"/>
    </row>
    <row r="607" spans="10:12" s="140" customFormat="1">
      <c r="J607" s="377"/>
      <c r="K607" s="377"/>
      <c r="L607" s="377"/>
    </row>
    <row r="608" spans="10:12" s="140" customFormat="1">
      <c r="J608" s="377"/>
      <c r="K608" s="377"/>
      <c r="L608" s="377"/>
    </row>
    <row r="609" spans="10:12" s="140" customFormat="1">
      <c r="J609" s="377"/>
      <c r="K609" s="377"/>
      <c r="L609" s="377"/>
    </row>
    <row r="610" spans="10:12" s="140" customFormat="1">
      <c r="J610" s="377"/>
      <c r="K610" s="377"/>
      <c r="L610" s="377"/>
    </row>
    <row r="611" spans="10:12" s="140" customFormat="1">
      <c r="J611" s="377"/>
      <c r="K611" s="377"/>
      <c r="L611" s="377"/>
    </row>
    <row r="612" spans="10:12" s="140" customFormat="1">
      <c r="J612" s="377"/>
      <c r="K612" s="377"/>
      <c r="L612" s="377"/>
    </row>
    <row r="613" spans="10:12" s="140" customFormat="1">
      <c r="J613" s="377"/>
      <c r="K613" s="377"/>
      <c r="L613" s="377"/>
    </row>
    <row r="614" spans="10:12" s="140" customFormat="1">
      <c r="J614" s="377"/>
      <c r="K614" s="377"/>
      <c r="L614" s="377"/>
    </row>
    <row r="615" spans="10:12" s="140" customFormat="1">
      <c r="J615" s="377"/>
      <c r="K615" s="377"/>
      <c r="L615" s="377"/>
    </row>
    <row r="616" spans="10:12" s="140" customFormat="1">
      <c r="J616" s="377"/>
      <c r="K616" s="377"/>
      <c r="L616" s="377"/>
    </row>
    <row r="617" spans="10:12" s="140" customFormat="1">
      <c r="J617" s="377"/>
      <c r="K617" s="377"/>
      <c r="L617" s="377"/>
    </row>
    <row r="618" spans="10:12" s="140" customFormat="1">
      <c r="J618" s="377"/>
      <c r="K618" s="377"/>
      <c r="L618" s="377"/>
    </row>
    <row r="619" spans="10:12" s="140" customFormat="1">
      <c r="J619" s="377"/>
      <c r="K619" s="377"/>
      <c r="L619" s="377"/>
    </row>
    <row r="620" spans="10:12" s="140" customFormat="1">
      <c r="J620" s="377"/>
      <c r="K620" s="377"/>
      <c r="L620" s="377"/>
    </row>
    <row r="621" spans="10:12" s="140" customFormat="1">
      <c r="J621" s="377"/>
      <c r="K621" s="377"/>
      <c r="L621" s="377"/>
    </row>
    <row r="622" spans="10:12" s="140" customFormat="1">
      <c r="J622" s="377"/>
      <c r="K622" s="377"/>
      <c r="L622" s="377"/>
    </row>
    <row r="623" spans="10:12" s="140" customFormat="1">
      <c r="J623" s="377"/>
      <c r="K623" s="377"/>
      <c r="L623" s="377"/>
    </row>
    <row r="624" spans="10:12" s="140" customFormat="1">
      <c r="J624" s="377"/>
      <c r="K624" s="377"/>
      <c r="L624" s="377"/>
    </row>
    <row r="625" spans="10:12" s="140" customFormat="1">
      <c r="J625" s="377"/>
      <c r="K625" s="377"/>
      <c r="L625" s="377"/>
    </row>
    <row r="626" spans="10:12" s="140" customFormat="1">
      <c r="J626" s="377"/>
      <c r="K626" s="377"/>
      <c r="L626" s="377"/>
    </row>
    <row r="627" spans="10:12" s="140" customFormat="1">
      <c r="J627" s="377"/>
      <c r="K627" s="377"/>
      <c r="L627" s="377"/>
    </row>
    <row r="628" spans="10:12" s="140" customFormat="1">
      <c r="J628" s="377"/>
      <c r="K628" s="377"/>
      <c r="L628" s="377"/>
    </row>
    <row r="629" spans="10:12" s="140" customFormat="1">
      <c r="J629" s="377"/>
      <c r="K629" s="377"/>
      <c r="L629" s="377"/>
    </row>
    <row r="630" spans="10:12" s="140" customFormat="1">
      <c r="J630" s="377"/>
      <c r="K630" s="377"/>
      <c r="L630" s="377"/>
    </row>
    <row r="631" spans="10:12" s="140" customFormat="1">
      <c r="J631" s="377"/>
      <c r="K631" s="377"/>
      <c r="L631" s="377"/>
    </row>
    <row r="632" spans="10:12" s="140" customFormat="1">
      <c r="J632" s="377"/>
      <c r="K632" s="377"/>
      <c r="L632" s="377"/>
    </row>
    <row r="633" spans="10:12" s="140" customFormat="1">
      <c r="J633" s="377"/>
      <c r="K633" s="377"/>
      <c r="L633" s="377"/>
    </row>
    <row r="634" spans="10:12" s="140" customFormat="1">
      <c r="J634" s="377"/>
      <c r="K634" s="377"/>
      <c r="L634" s="377"/>
    </row>
    <row r="635" spans="10:12" s="140" customFormat="1">
      <c r="J635" s="377"/>
      <c r="K635" s="377"/>
      <c r="L635" s="377"/>
    </row>
    <row r="636" spans="10:12" s="140" customFormat="1">
      <c r="J636" s="377"/>
      <c r="K636" s="377"/>
      <c r="L636" s="377"/>
    </row>
    <row r="637" spans="10:12" s="140" customFormat="1">
      <c r="J637" s="377"/>
      <c r="K637" s="377"/>
      <c r="L637" s="377"/>
    </row>
    <row r="638" spans="10:12" s="140" customFormat="1">
      <c r="J638" s="377"/>
      <c r="K638" s="377"/>
      <c r="L638" s="377"/>
    </row>
    <row r="639" spans="10:12" s="140" customFormat="1">
      <c r="J639" s="377"/>
      <c r="K639" s="377"/>
      <c r="L639" s="377"/>
    </row>
    <row r="640" spans="10:12" s="140" customFormat="1">
      <c r="J640" s="377"/>
      <c r="K640" s="377"/>
      <c r="L640" s="377"/>
    </row>
    <row r="641" spans="10:12" s="140" customFormat="1">
      <c r="J641" s="377"/>
      <c r="K641" s="377"/>
      <c r="L641" s="377"/>
    </row>
    <row r="642" spans="10:12" s="140" customFormat="1">
      <c r="J642" s="377"/>
      <c r="K642" s="377"/>
      <c r="L642" s="377"/>
    </row>
    <row r="643" spans="10:12" s="140" customFormat="1">
      <c r="J643" s="377"/>
      <c r="K643" s="377"/>
      <c r="L643" s="377"/>
    </row>
    <row r="644" spans="10:12" s="140" customFormat="1">
      <c r="J644" s="377"/>
      <c r="K644" s="377"/>
      <c r="L644" s="377"/>
    </row>
    <row r="645" spans="10:12" s="140" customFormat="1">
      <c r="J645" s="377"/>
      <c r="K645" s="377"/>
      <c r="L645" s="377"/>
    </row>
    <row r="646" spans="10:12" s="140" customFormat="1">
      <c r="J646" s="377"/>
      <c r="K646" s="377"/>
      <c r="L646" s="377"/>
    </row>
    <row r="647" spans="10:12" s="140" customFormat="1">
      <c r="J647" s="377"/>
      <c r="K647" s="377"/>
      <c r="L647" s="377"/>
    </row>
    <row r="648" spans="10:12" s="140" customFormat="1">
      <c r="J648" s="377"/>
      <c r="K648" s="377"/>
      <c r="L648" s="377"/>
    </row>
    <row r="649" spans="10:12" s="140" customFormat="1">
      <c r="J649" s="377"/>
      <c r="K649" s="377"/>
      <c r="L649" s="377"/>
    </row>
    <row r="650" spans="10:12" s="140" customFormat="1">
      <c r="J650" s="377"/>
      <c r="K650" s="377"/>
      <c r="L650" s="377"/>
    </row>
    <row r="651" spans="10:12" s="140" customFormat="1">
      <c r="J651" s="377"/>
      <c r="K651" s="377"/>
      <c r="L651" s="377"/>
    </row>
    <row r="652" spans="10:12" s="140" customFormat="1">
      <c r="J652" s="377"/>
      <c r="K652" s="377"/>
      <c r="L652" s="377"/>
    </row>
    <row r="653" spans="10:12" s="140" customFormat="1">
      <c r="J653" s="377"/>
      <c r="K653" s="377"/>
      <c r="L653" s="377"/>
    </row>
    <row r="654" spans="10:12" s="140" customFormat="1">
      <c r="J654" s="377"/>
      <c r="K654" s="377"/>
      <c r="L654" s="377"/>
    </row>
    <row r="655" spans="10:12" s="140" customFormat="1">
      <c r="J655" s="377"/>
      <c r="K655" s="377"/>
      <c r="L655" s="377"/>
    </row>
    <row r="656" spans="10:12" s="140" customFormat="1">
      <c r="J656" s="377"/>
      <c r="K656" s="377"/>
      <c r="L656" s="377"/>
    </row>
    <row r="657" spans="10:12" s="140" customFormat="1">
      <c r="J657" s="377"/>
      <c r="K657" s="377"/>
      <c r="L657" s="377"/>
    </row>
    <row r="658" spans="10:12" s="140" customFormat="1">
      <c r="J658" s="377"/>
      <c r="K658" s="377"/>
      <c r="L658" s="377"/>
    </row>
    <row r="659" spans="10:12" s="140" customFormat="1">
      <c r="J659" s="377"/>
      <c r="K659" s="377"/>
      <c r="L659" s="377"/>
    </row>
    <row r="660" spans="10:12" s="140" customFormat="1">
      <c r="J660" s="377"/>
      <c r="K660" s="377"/>
      <c r="L660" s="377"/>
    </row>
    <row r="661" spans="10:12" s="140" customFormat="1">
      <c r="J661" s="377"/>
      <c r="K661" s="377"/>
      <c r="L661" s="377"/>
    </row>
    <row r="662" spans="10:12" s="140" customFormat="1">
      <c r="J662" s="377"/>
      <c r="K662" s="377"/>
      <c r="L662" s="377"/>
    </row>
    <row r="663" spans="10:12" s="140" customFormat="1">
      <c r="J663" s="377"/>
      <c r="K663" s="377"/>
      <c r="L663" s="377"/>
    </row>
    <row r="664" spans="10:12" s="140" customFormat="1">
      <c r="J664" s="377"/>
      <c r="K664" s="377"/>
      <c r="L664" s="377"/>
    </row>
    <row r="665" spans="10:12" s="140" customFormat="1">
      <c r="J665" s="377"/>
      <c r="K665" s="377"/>
      <c r="L665" s="377"/>
    </row>
    <row r="666" spans="10:12" s="140" customFormat="1">
      <c r="J666" s="377"/>
      <c r="K666" s="377"/>
      <c r="L666" s="377"/>
    </row>
    <row r="667" spans="10:12" s="140" customFormat="1">
      <c r="J667" s="377"/>
      <c r="K667" s="377"/>
      <c r="L667" s="377"/>
    </row>
    <row r="668" spans="10:12" s="140" customFormat="1">
      <c r="J668" s="377"/>
      <c r="K668" s="377"/>
      <c r="L668" s="377"/>
    </row>
    <row r="669" spans="10:12" s="140" customFormat="1">
      <c r="J669" s="377"/>
      <c r="K669" s="377"/>
      <c r="L669" s="377"/>
    </row>
    <row r="670" spans="10:12" s="140" customFormat="1">
      <c r="J670" s="377"/>
      <c r="K670" s="377"/>
      <c r="L670" s="377"/>
    </row>
    <row r="671" spans="10:12" s="140" customFormat="1">
      <c r="J671" s="377"/>
      <c r="K671" s="377"/>
      <c r="L671" s="377"/>
    </row>
    <row r="672" spans="10:12" s="140" customFormat="1">
      <c r="J672" s="377"/>
      <c r="K672" s="377"/>
      <c r="L672" s="377"/>
    </row>
    <row r="673" spans="10:12" s="140" customFormat="1">
      <c r="J673" s="377"/>
      <c r="K673" s="377"/>
      <c r="L673" s="377"/>
    </row>
    <row r="674" spans="10:12" s="140" customFormat="1">
      <c r="J674" s="377"/>
      <c r="K674" s="377"/>
      <c r="L674" s="377"/>
    </row>
    <row r="675" spans="10:12" s="140" customFormat="1">
      <c r="J675" s="377"/>
      <c r="K675" s="377"/>
      <c r="L675" s="377"/>
    </row>
    <row r="676" spans="10:12" s="140" customFormat="1">
      <c r="J676" s="377"/>
      <c r="K676" s="377"/>
      <c r="L676" s="377"/>
    </row>
    <row r="677" spans="10:12" s="140" customFormat="1">
      <c r="J677" s="377"/>
      <c r="K677" s="377"/>
      <c r="L677" s="377"/>
    </row>
    <row r="678" spans="10:12" s="140" customFormat="1">
      <c r="J678" s="377"/>
      <c r="K678" s="377"/>
      <c r="L678" s="377"/>
    </row>
    <row r="679" spans="10:12" s="140" customFormat="1">
      <c r="J679" s="377"/>
      <c r="K679" s="377"/>
      <c r="L679" s="377"/>
    </row>
    <row r="680" spans="10:12" s="140" customFormat="1">
      <c r="J680" s="377"/>
      <c r="K680" s="377"/>
      <c r="L680" s="377"/>
    </row>
    <row r="681" spans="10:12" s="140" customFormat="1">
      <c r="J681" s="377"/>
      <c r="K681" s="377"/>
      <c r="L681" s="377"/>
    </row>
    <row r="682" spans="10:12" s="140" customFormat="1">
      <c r="J682" s="377"/>
      <c r="K682" s="377"/>
      <c r="L682" s="377"/>
    </row>
    <row r="683" spans="10:12" s="140" customFormat="1">
      <c r="J683" s="377"/>
      <c r="K683" s="377"/>
      <c r="L683" s="377"/>
    </row>
    <row r="684" spans="10:12" s="140" customFormat="1">
      <c r="J684" s="377"/>
      <c r="K684" s="377"/>
      <c r="L684" s="377"/>
    </row>
    <row r="685" spans="10:12" s="140" customFormat="1">
      <c r="J685" s="377"/>
      <c r="K685" s="377"/>
      <c r="L685" s="377"/>
    </row>
    <row r="686" spans="10:12" s="140" customFormat="1">
      <c r="J686" s="377"/>
      <c r="K686" s="377"/>
      <c r="L686" s="377"/>
    </row>
    <row r="687" spans="10:12" s="140" customFormat="1">
      <c r="J687" s="377"/>
      <c r="K687" s="377"/>
      <c r="L687" s="377"/>
    </row>
    <row r="688" spans="10:12" s="140" customFormat="1">
      <c r="J688" s="377"/>
      <c r="K688" s="377"/>
      <c r="L688" s="377"/>
    </row>
    <row r="689" spans="10:12" s="140" customFormat="1">
      <c r="J689" s="377"/>
      <c r="K689" s="377"/>
      <c r="L689" s="377"/>
    </row>
    <row r="690" spans="10:12" s="140" customFormat="1">
      <c r="J690" s="377"/>
      <c r="K690" s="377"/>
      <c r="L690" s="377"/>
    </row>
    <row r="691" spans="10:12" s="140" customFormat="1">
      <c r="J691" s="377"/>
      <c r="K691" s="377"/>
      <c r="L691" s="377"/>
    </row>
    <row r="692" spans="10:12" s="140" customFormat="1">
      <c r="J692" s="377"/>
      <c r="K692" s="377"/>
      <c r="L692" s="377"/>
    </row>
    <row r="693" spans="10:12" s="140" customFormat="1">
      <c r="J693" s="377"/>
      <c r="K693" s="377"/>
      <c r="L693" s="377"/>
    </row>
    <row r="694" spans="10:12" s="140" customFormat="1">
      <c r="J694" s="377"/>
      <c r="K694" s="377"/>
      <c r="L694" s="377"/>
    </row>
    <row r="695" spans="10:12" s="140" customFormat="1">
      <c r="J695" s="377"/>
      <c r="K695" s="377"/>
      <c r="L695" s="377"/>
    </row>
    <row r="696" spans="10:12" s="140" customFormat="1">
      <c r="J696" s="377"/>
      <c r="K696" s="377"/>
      <c r="L696" s="377"/>
    </row>
    <row r="697" spans="10:12" s="140" customFormat="1">
      <c r="J697" s="377"/>
      <c r="K697" s="377"/>
      <c r="L697" s="377"/>
    </row>
    <row r="698" spans="10:12" s="140" customFormat="1">
      <c r="J698" s="377"/>
      <c r="K698" s="377"/>
      <c r="L698" s="377"/>
    </row>
    <row r="699" spans="10:12" s="140" customFormat="1">
      <c r="J699" s="377"/>
      <c r="K699" s="377"/>
      <c r="L699" s="377"/>
    </row>
    <row r="700" spans="10:12" s="140" customFormat="1">
      <c r="J700" s="377"/>
      <c r="K700" s="377"/>
      <c r="L700" s="377"/>
    </row>
    <row r="701" spans="10:12" s="140" customFormat="1">
      <c r="J701" s="377"/>
      <c r="K701" s="377"/>
      <c r="L701" s="377"/>
    </row>
    <row r="702" spans="10:12" s="140" customFormat="1">
      <c r="J702" s="377"/>
      <c r="K702" s="377"/>
      <c r="L702" s="377"/>
    </row>
    <row r="703" spans="10:12" s="140" customFormat="1">
      <c r="J703" s="377"/>
      <c r="K703" s="377"/>
      <c r="L703" s="377"/>
    </row>
    <row r="704" spans="10:12" s="140" customFormat="1">
      <c r="J704" s="377"/>
      <c r="K704" s="377"/>
      <c r="L704" s="377"/>
    </row>
    <row r="705" spans="10:12" s="140" customFormat="1">
      <c r="J705" s="377"/>
      <c r="K705" s="377"/>
      <c r="L705" s="377"/>
    </row>
    <row r="706" spans="10:12" s="140" customFormat="1">
      <c r="J706" s="377"/>
      <c r="K706" s="377"/>
      <c r="L706" s="377"/>
    </row>
    <row r="707" spans="10:12" s="140" customFormat="1">
      <c r="J707" s="377"/>
      <c r="K707" s="377"/>
      <c r="L707" s="377"/>
    </row>
    <row r="708" spans="10:12" s="140" customFormat="1">
      <c r="J708" s="377"/>
      <c r="K708" s="377"/>
      <c r="L708" s="377"/>
    </row>
    <row r="709" spans="10:12" s="140" customFormat="1">
      <c r="J709" s="377"/>
      <c r="K709" s="377"/>
      <c r="L709" s="377"/>
    </row>
    <row r="710" spans="10:12" s="140" customFormat="1">
      <c r="J710" s="377"/>
      <c r="K710" s="377"/>
      <c r="L710" s="377"/>
    </row>
    <row r="711" spans="10:12" s="140" customFormat="1">
      <c r="J711" s="377"/>
      <c r="K711" s="377"/>
      <c r="L711" s="377"/>
    </row>
    <row r="712" spans="10:12" s="140" customFormat="1">
      <c r="J712" s="377"/>
      <c r="K712" s="377"/>
      <c r="L712" s="377"/>
    </row>
    <row r="713" spans="10:12" s="140" customFormat="1">
      <c r="J713" s="377"/>
      <c r="K713" s="377"/>
      <c r="L713" s="377"/>
    </row>
    <row r="714" spans="10:12" s="140" customFormat="1">
      <c r="J714" s="377"/>
      <c r="K714" s="377"/>
      <c r="L714" s="377"/>
    </row>
    <row r="715" spans="10:12" s="140" customFormat="1">
      <c r="J715" s="377"/>
      <c r="K715" s="377"/>
      <c r="L715" s="377"/>
    </row>
    <row r="716" spans="10:12" s="140" customFormat="1">
      <c r="J716" s="377"/>
      <c r="K716" s="377"/>
      <c r="L716" s="377"/>
    </row>
    <row r="717" spans="10:12" s="140" customFormat="1">
      <c r="J717" s="377"/>
      <c r="K717" s="377"/>
      <c r="L717" s="377"/>
    </row>
    <row r="718" spans="10:12" s="140" customFormat="1">
      <c r="J718" s="377"/>
      <c r="K718" s="377"/>
      <c r="L718" s="377"/>
    </row>
    <row r="719" spans="10:12" s="140" customFormat="1">
      <c r="J719" s="377"/>
      <c r="K719" s="377"/>
      <c r="L719" s="377"/>
    </row>
    <row r="720" spans="10:12" s="140" customFormat="1">
      <c r="J720" s="377"/>
      <c r="K720" s="377"/>
      <c r="L720" s="377"/>
    </row>
    <row r="721" spans="10:12" s="140" customFormat="1">
      <c r="J721" s="377"/>
      <c r="K721" s="377"/>
      <c r="L721" s="377"/>
    </row>
    <row r="722" spans="10:12" s="140" customFormat="1">
      <c r="J722" s="377"/>
      <c r="K722" s="377"/>
      <c r="L722" s="377"/>
    </row>
    <row r="723" spans="10:12" s="140" customFormat="1">
      <c r="J723" s="377"/>
      <c r="K723" s="377"/>
      <c r="L723" s="377"/>
    </row>
    <row r="724" spans="10:12" s="140" customFormat="1">
      <c r="J724" s="377"/>
      <c r="K724" s="377"/>
      <c r="L724" s="377"/>
    </row>
    <row r="725" spans="10:12" s="140" customFormat="1">
      <c r="J725" s="377"/>
      <c r="K725" s="377"/>
      <c r="L725" s="377"/>
    </row>
    <row r="726" spans="10:12" s="140" customFormat="1">
      <c r="J726" s="377"/>
      <c r="K726" s="377"/>
      <c r="L726" s="377"/>
    </row>
    <row r="727" spans="10:12" s="140" customFormat="1">
      <c r="J727" s="377"/>
      <c r="K727" s="377"/>
      <c r="L727" s="377"/>
    </row>
    <row r="728" spans="10:12" s="140" customFormat="1">
      <c r="J728" s="377"/>
      <c r="K728" s="377"/>
      <c r="L728" s="377"/>
    </row>
    <row r="729" spans="10:12" s="140" customFormat="1">
      <c r="J729" s="377"/>
      <c r="K729" s="377"/>
      <c r="L729" s="377"/>
    </row>
    <row r="730" spans="10:12" s="140" customFormat="1">
      <c r="J730" s="377"/>
      <c r="K730" s="377"/>
      <c r="L730" s="377"/>
    </row>
    <row r="731" spans="10:12" s="140" customFormat="1">
      <c r="J731" s="377"/>
      <c r="K731" s="377"/>
      <c r="L731" s="377"/>
    </row>
    <row r="732" spans="10:12" s="140" customFormat="1">
      <c r="J732" s="377"/>
      <c r="K732" s="377"/>
      <c r="L732" s="377"/>
    </row>
    <row r="733" spans="10:12" s="140" customFormat="1">
      <c r="J733" s="377"/>
      <c r="K733" s="377"/>
      <c r="L733" s="377"/>
    </row>
    <row r="734" spans="10:12" s="140" customFormat="1">
      <c r="J734" s="377"/>
      <c r="K734" s="377"/>
      <c r="L734" s="377"/>
    </row>
    <row r="735" spans="10:12" s="140" customFormat="1">
      <c r="J735" s="377"/>
      <c r="K735" s="377"/>
      <c r="L735" s="377"/>
    </row>
    <row r="736" spans="10:12" s="140" customFormat="1">
      <c r="J736" s="377"/>
      <c r="K736" s="377"/>
      <c r="L736" s="377"/>
    </row>
    <row r="737" spans="10:12" s="140" customFormat="1">
      <c r="J737" s="377"/>
      <c r="K737" s="377"/>
      <c r="L737" s="377"/>
    </row>
    <row r="738" spans="10:12" s="140" customFormat="1">
      <c r="J738" s="377"/>
      <c r="K738" s="377"/>
      <c r="L738" s="377"/>
    </row>
    <row r="739" spans="10:12" s="140" customFormat="1">
      <c r="J739" s="377"/>
      <c r="K739" s="377"/>
      <c r="L739" s="377"/>
    </row>
    <row r="740" spans="10:12" s="140" customFormat="1">
      <c r="J740" s="377"/>
      <c r="K740" s="377"/>
      <c r="L740" s="377"/>
    </row>
    <row r="741" spans="10:12" s="140" customFormat="1">
      <c r="J741" s="377"/>
      <c r="K741" s="377"/>
      <c r="L741" s="377"/>
    </row>
    <row r="742" spans="10:12" s="140" customFormat="1">
      <c r="J742" s="377"/>
      <c r="K742" s="377"/>
      <c r="L742" s="377"/>
    </row>
    <row r="743" spans="10:12" s="140" customFormat="1">
      <c r="J743" s="377"/>
      <c r="K743" s="377"/>
      <c r="L743" s="377"/>
    </row>
    <row r="744" spans="10:12" s="140" customFormat="1">
      <c r="J744" s="377"/>
      <c r="K744" s="377"/>
      <c r="L744" s="377"/>
    </row>
    <row r="745" spans="10:12" s="140" customFormat="1">
      <c r="J745" s="377"/>
      <c r="K745" s="377"/>
      <c r="L745" s="377"/>
    </row>
    <row r="746" spans="10:12" s="140" customFormat="1">
      <c r="J746" s="377"/>
      <c r="K746" s="377"/>
      <c r="L746" s="377"/>
    </row>
    <row r="747" spans="10:12" s="140" customFormat="1">
      <c r="J747" s="377"/>
      <c r="K747" s="377"/>
      <c r="L747" s="377"/>
    </row>
    <row r="748" spans="10:12" s="140" customFormat="1">
      <c r="J748" s="377"/>
      <c r="K748" s="377"/>
      <c r="L748" s="377"/>
    </row>
    <row r="749" spans="10:12" s="140" customFormat="1">
      <c r="J749" s="377"/>
      <c r="K749" s="377"/>
      <c r="L749" s="377"/>
    </row>
    <row r="750" spans="10:12" s="140" customFormat="1">
      <c r="J750" s="377"/>
      <c r="K750" s="377"/>
      <c r="L750" s="377"/>
    </row>
    <row r="751" spans="10:12" s="140" customFormat="1">
      <c r="J751" s="377"/>
      <c r="K751" s="377"/>
      <c r="L751" s="377"/>
    </row>
    <row r="752" spans="10:12" s="140" customFormat="1">
      <c r="J752" s="377"/>
      <c r="K752" s="377"/>
      <c r="L752" s="377"/>
    </row>
    <row r="753" spans="10:12" s="140" customFormat="1">
      <c r="J753" s="377"/>
      <c r="K753" s="377"/>
      <c r="L753" s="377"/>
    </row>
    <row r="754" spans="10:12" s="140" customFormat="1">
      <c r="J754" s="377"/>
      <c r="K754" s="377"/>
      <c r="L754" s="377"/>
    </row>
    <row r="755" spans="10:12" s="140" customFormat="1">
      <c r="J755" s="377"/>
      <c r="K755" s="377"/>
      <c r="L755" s="377"/>
    </row>
    <row r="756" spans="10:12" s="140" customFormat="1">
      <c r="J756" s="377"/>
      <c r="K756" s="377"/>
      <c r="L756" s="377"/>
    </row>
    <row r="757" spans="10:12" s="140" customFormat="1">
      <c r="J757" s="377"/>
      <c r="K757" s="377"/>
      <c r="L757" s="377"/>
    </row>
    <row r="758" spans="10:12" s="140" customFormat="1">
      <c r="J758" s="377"/>
      <c r="K758" s="377"/>
      <c r="L758" s="377"/>
    </row>
    <row r="759" spans="10:12" s="140" customFormat="1">
      <c r="J759" s="377"/>
      <c r="K759" s="377"/>
      <c r="L759" s="377"/>
    </row>
    <row r="760" spans="10:12" s="140" customFormat="1">
      <c r="J760" s="377"/>
      <c r="K760" s="377"/>
      <c r="L760" s="377"/>
    </row>
    <row r="761" spans="10:12" s="140" customFormat="1">
      <c r="J761" s="377"/>
      <c r="K761" s="377"/>
      <c r="L761" s="377"/>
    </row>
    <row r="762" spans="10:12" s="140" customFormat="1">
      <c r="J762" s="377"/>
      <c r="K762" s="377"/>
      <c r="L762" s="377"/>
    </row>
    <row r="763" spans="10:12" s="140" customFormat="1">
      <c r="J763" s="377"/>
      <c r="K763" s="377"/>
      <c r="L763" s="377"/>
    </row>
    <row r="764" spans="10:12" s="140" customFormat="1">
      <c r="J764" s="377"/>
      <c r="K764" s="377"/>
      <c r="L764" s="377"/>
    </row>
    <row r="765" spans="10:12" s="140" customFormat="1">
      <c r="J765" s="377"/>
      <c r="K765" s="377"/>
      <c r="L765" s="377"/>
    </row>
    <row r="766" spans="10:12" s="140" customFormat="1">
      <c r="J766" s="377"/>
      <c r="K766" s="377"/>
      <c r="L766" s="377"/>
    </row>
    <row r="767" spans="10:12" s="140" customFormat="1">
      <c r="J767" s="377"/>
      <c r="K767" s="377"/>
      <c r="L767" s="377"/>
    </row>
    <row r="768" spans="10:12" s="140" customFormat="1">
      <c r="J768" s="377"/>
      <c r="K768" s="377"/>
      <c r="L768" s="377"/>
    </row>
    <row r="769" spans="10:12" s="140" customFormat="1">
      <c r="J769" s="377"/>
      <c r="K769" s="377"/>
      <c r="L769" s="377"/>
    </row>
    <row r="770" spans="10:12" s="140" customFormat="1">
      <c r="J770" s="377"/>
      <c r="K770" s="377"/>
      <c r="L770" s="377"/>
    </row>
    <row r="771" spans="10:12" s="140" customFormat="1">
      <c r="J771" s="377"/>
      <c r="K771" s="377"/>
      <c r="L771" s="377"/>
    </row>
    <row r="772" spans="10:12" s="140" customFormat="1">
      <c r="J772" s="377"/>
      <c r="K772" s="377"/>
      <c r="L772" s="377"/>
    </row>
    <row r="773" spans="10:12" s="140" customFormat="1">
      <c r="J773" s="377"/>
      <c r="K773" s="377"/>
      <c r="L773" s="377"/>
    </row>
    <row r="774" spans="10:12" s="140" customFormat="1">
      <c r="J774" s="377"/>
      <c r="K774" s="377"/>
      <c r="L774" s="377"/>
    </row>
    <row r="775" spans="10:12" s="140" customFormat="1">
      <c r="J775" s="377"/>
      <c r="K775" s="377"/>
      <c r="L775" s="377"/>
    </row>
    <row r="776" spans="10:12" s="140" customFormat="1">
      <c r="J776" s="377"/>
      <c r="K776" s="377"/>
      <c r="L776" s="377"/>
    </row>
    <row r="777" spans="10:12" s="140" customFormat="1">
      <c r="J777" s="377"/>
      <c r="K777" s="377"/>
      <c r="L777" s="377"/>
    </row>
    <row r="778" spans="10:12" s="140" customFormat="1">
      <c r="J778" s="377"/>
      <c r="K778" s="377"/>
      <c r="L778" s="377"/>
    </row>
    <row r="779" spans="10:12" s="140" customFormat="1">
      <c r="J779" s="377"/>
      <c r="K779" s="377"/>
      <c r="L779" s="377"/>
    </row>
    <row r="780" spans="10:12" s="140" customFormat="1">
      <c r="J780" s="377"/>
      <c r="K780" s="377"/>
      <c r="L780" s="377"/>
    </row>
    <row r="781" spans="10:12" s="140" customFormat="1">
      <c r="J781" s="377"/>
      <c r="K781" s="377"/>
      <c r="L781" s="377"/>
    </row>
    <row r="782" spans="10:12" s="140" customFormat="1">
      <c r="J782" s="377"/>
      <c r="K782" s="377"/>
      <c r="L782" s="377"/>
    </row>
    <row r="783" spans="10:12" s="140" customFormat="1">
      <c r="J783" s="377"/>
      <c r="K783" s="377"/>
      <c r="L783" s="377"/>
    </row>
    <row r="784" spans="10:12" s="140" customFormat="1">
      <c r="J784" s="377"/>
      <c r="K784" s="377"/>
      <c r="L784" s="377"/>
    </row>
    <row r="785" spans="10:12" s="140" customFormat="1">
      <c r="J785" s="377"/>
      <c r="K785" s="377"/>
      <c r="L785" s="377"/>
    </row>
    <row r="786" spans="10:12" s="140" customFormat="1">
      <c r="J786" s="377"/>
      <c r="K786" s="377"/>
      <c r="L786" s="377"/>
    </row>
    <row r="787" spans="10:12" s="140" customFormat="1">
      <c r="J787" s="377"/>
      <c r="K787" s="377"/>
      <c r="L787" s="377"/>
    </row>
    <row r="788" spans="10:12" s="140" customFormat="1">
      <c r="J788" s="377"/>
      <c r="K788" s="377"/>
      <c r="L788" s="377"/>
    </row>
    <row r="789" spans="10:12" s="140" customFormat="1">
      <c r="J789" s="377"/>
      <c r="K789" s="377"/>
      <c r="L789" s="377"/>
    </row>
    <row r="790" spans="10:12" s="140" customFormat="1">
      <c r="J790" s="377"/>
      <c r="K790" s="377"/>
      <c r="L790" s="377"/>
    </row>
    <row r="791" spans="10:12" s="140" customFormat="1">
      <c r="J791" s="377"/>
      <c r="K791" s="377"/>
      <c r="L791" s="377"/>
    </row>
    <row r="792" spans="10:12" s="140" customFormat="1">
      <c r="J792" s="377"/>
      <c r="K792" s="377"/>
      <c r="L792" s="377"/>
    </row>
    <row r="793" spans="10:12" s="140" customFormat="1">
      <c r="J793" s="377"/>
      <c r="K793" s="377"/>
      <c r="L793" s="377"/>
    </row>
    <row r="794" spans="10:12" s="140" customFormat="1">
      <c r="J794" s="377"/>
      <c r="K794" s="377"/>
      <c r="L794" s="377"/>
    </row>
    <row r="795" spans="10:12" s="140" customFormat="1">
      <c r="J795" s="377"/>
      <c r="K795" s="377"/>
      <c r="L795" s="377"/>
    </row>
    <row r="796" spans="10:12" s="140" customFormat="1">
      <c r="J796" s="377"/>
      <c r="K796" s="377"/>
      <c r="L796" s="377"/>
    </row>
    <row r="797" spans="10:12" s="140" customFormat="1">
      <c r="J797" s="377"/>
      <c r="K797" s="377"/>
      <c r="L797" s="377"/>
    </row>
    <row r="798" spans="10:12" s="140" customFormat="1">
      <c r="J798" s="377"/>
      <c r="K798" s="377"/>
      <c r="L798" s="377"/>
    </row>
    <row r="799" spans="10:12" s="140" customFormat="1">
      <c r="J799" s="377"/>
      <c r="K799" s="377"/>
      <c r="L799" s="377"/>
    </row>
    <row r="800" spans="10:12" s="140" customFormat="1">
      <c r="J800" s="377"/>
      <c r="K800" s="377"/>
      <c r="L800" s="377"/>
    </row>
    <row r="801" spans="10:12" s="140" customFormat="1">
      <c r="J801" s="377"/>
      <c r="K801" s="377"/>
      <c r="L801" s="377"/>
    </row>
    <row r="802" spans="10:12" s="140" customFormat="1">
      <c r="J802" s="377"/>
      <c r="K802" s="377"/>
      <c r="L802" s="377"/>
    </row>
    <row r="803" spans="10:12" s="140" customFormat="1">
      <c r="J803" s="377"/>
      <c r="K803" s="377"/>
      <c r="L803" s="377"/>
    </row>
    <row r="804" spans="10:12" s="140" customFormat="1">
      <c r="J804" s="377"/>
      <c r="K804" s="377"/>
      <c r="L804" s="377"/>
    </row>
    <row r="805" spans="10:12" s="140" customFormat="1">
      <c r="J805" s="377"/>
      <c r="K805" s="377"/>
      <c r="L805" s="377"/>
    </row>
    <row r="806" spans="10:12" s="140" customFormat="1">
      <c r="J806" s="377"/>
      <c r="K806" s="377"/>
      <c r="L806" s="377"/>
    </row>
    <row r="807" spans="10:12" s="140" customFormat="1">
      <c r="J807" s="377"/>
      <c r="K807" s="377"/>
      <c r="L807" s="377"/>
    </row>
    <row r="808" spans="10:12" s="140" customFormat="1">
      <c r="J808" s="377"/>
      <c r="K808" s="377"/>
      <c r="L808" s="377"/>
    </row>
    <row r="809" spans="10:12" s="140" customFormat="1">
      <c r="J809" s="377"/>
      <c r="K809" s="377"/>
      <c r="L809" s="377"/>
    </row>
    <row r="810" spans="10:12" s="140" customFormat="1">
      <c r="J810" s="377"/>
      <c r="K810" s="377"/>
      <c r="L810" s="377"/>
    </row>
    <row r="811" spans="10:12" s="140" customFormat="1">
      <c r="J811" s="377"/>
      <c r="K811" s="377"/>
      <c r="L811" s="377"/>
    </row>
    <row r="812" spans="10:12" s="140" customFormat="1">
      <c r="J812" s="377"/>
      <c r="K812" s="377"/>
      <c r="L812" s="377"/>
    </row>
    <row r="813" spans="10:12" s="140" customFormat="1">
      <c r="J813" s="377"/>
      <c r="K813" s="377"/>
      <c r="L813" s="377"/>
    </row>
    <row r="814" spans="10:12" s="140" customFormat="1">
      <c r="J814" s="377"/>
      <c r="K814" s="377"/>
      <c r="L814" s="377"/>
    </row>
    <row r="815" spans="10:12" s="140" customFormat="1">
      <c r="J815" s="377"/>
      <c r="K815" s="377"/>
      <c r="L815" s="377"/>
    </row>
    <row r="816" spans="10:12" s="140" customFormat="1">
      <c r="J816" s="377"/>
      <c r="K816" s="377"/>
      <c r="L816" s="377"/>
    </row>
    <row r="817" spans="10:12" s="140" customFormat="1">
      <c r="J817" s="377"/>
      <c r="K817" s="377"/>
      <c r="L817" s="377"/>
    </row>
    <row r="818" spans="10:12" s="140" customFormat="1">
      <c r="J818" s="377"/>
      <c r="K818" s="377"/>
      <c r="L818" s="377"/>
    </row>
    <row r="819" spans="10:12" s="140" customFormat="1">
      <c r="J819" s="377"/>
      <c r="K819" s="377"/>
      <c r="L819" s="377"/>
    </row>
    <row r="820" spans="10:12" s="140" customFormat="1">
      <c r="J820" s="377"/>
      <c r="K820" s="377"/>
      <c r="L820" s="377"/>
    </row>
    <row r="821" spans="10:12" s="140" customFormat="1">
      <c r="J821" s="377"/>
      <c r="K821" s="377"/>
      <c r="L821" s="377"/>
    </row>
    <row r="822" spans="10:12" s="140" customFormat="1">
      <c r="J822" s="377"/>
      <c r="K822" s="377"/>
      <c r="L822" s="377"/>
    </row>
    <row r="823" spans="10:12" s="140" customFormat="1">
      <c r="J823" s="377"/>
      <c r="K823" s="377"/>
      <c r="L823" s="377"/>
    </row>
    <row r="824" spans="10:12" s="140" customFormat="1">
      <c r="J824" s="377"/>
      <c r="K824" s="377"/>
      <c r="L824" s="377"/>
    </row>
    <row r="825" spans="10:12" s="140" customFormat="1">
      <c r="J825" s="377"/>
      <c r="K825" s="377"/>
      <c r="L825" s="377"/>
    </row>
    <row r="826" spans="10:12" s="140" customFormat="1">
      <c r="J826" s="377"/>
      <c r="K826" s="377"/>
      <c r="L826" s="377"/>
    </row>
    <row r="827" spans="10:12" s="140" customFormat="1">
      <c r="J827" s="377"/>
      <c r="K827" s="377"/>
      <c r="L827" s="377"/>
    </row>
    <row r="828" spans="10:12" s="140" customFormat="1">
      <c r="J828" s="377"/>
      <c r="K828" s="377"/>
      <c r="L828" s="377"/>
    </row>
    <row r="829" spans="10:12" s="140" customFormat="1">
      <c r="J829" s="377"/>
      <c r="K829" s="377"/>
      <c r="L829" s="377"/>
    </row>
    <row r="830" spans="10:12" s="140" customFormat="1">
      <c r="J830" s="377"/>
      <c r="K830" s="377"/>
      <c r="L830" s="377"/>
    </row>
    <row r="831" spans="10:12" s="140" customFormat="1">
      <c r="J831" s="377"/>
      <c r="K831" s="377"/>
      <c r="L831" s="377"/>
    </row>
    <row r="832" spans="10:12" s="140" customFormat="1">
      <c r="J832" s="377"/>
      <c r="K832" s="377"/>
      <c r="L832" s="377"/>
    </row>
    <row r="833" spans="10:12" s="140" customFormat="1">
      <c r="J833" s="377"/>
      <c r="K833" s="377"/>
      <c r="L833" s="377"/>
    </row>
    <row r="834" spans="10:12" s="140" customFormat="1">
      <c r="J834" s="377"/>
      <c r="K834" s="377"/>
      <c r="L834" s="377"/>
    </row>
    <row r="835" spans="10:12" s="140" customFormat="1">
      <c r="J835" s="377"/>
      <c r="K835" s="377"/>
      <c r="L835" s="377"/>
    </row>
    <row r="836" spans="10:12" s="140" customFormat="1">
      <c r="J836" s="377"/>
      <c r="K836" s="377"/>
      <c r="L836" s="377"/>
    </row>
    <row r="837" spans="10:12" s="140" customFormat="1">
      <c r="J837" s="377"/>
      <c r="K837" s="377"/>
      <c r="L837" s="377"/>
    </row>
    <row r="838" spans="10:12" s="140" customFormat="1">
      <c r="J838" s="377"/>
      <c r="K838" s="377"/>
      <c r="L838" s="377"/>
    </row>
  </sheetData>
  <mergeCells count="17">
    <mergeCell ref="J1:J2"/>
    <mergeCell ref="K1:K2"/>
    <mergeCell ref="L1:L2"/>
    <mergeCell ref="M1:M2"/>
    <mergeCell ref="N1:W1"/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</mergeCell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showGridLines="0" zoomScale="90" zoomScaleNormal="90" zoomScaleSheetLayoutView="100" workbookViewId="0">
      <selection sqref="A1:A2"/>
    </sheetView>
  </sheetViews>
  <sheetFormatPr defaultColWidth="27.5703125" defaultRowHeight="12"/>
  <cols>
    <col min="1" max="1" width="5.85546875" style="96" customWidth="1"/>
    <col min="2" max="2" width="15.28515625" style="92" customWidth="1"/>
    <col min="3" max="3" width="14.28515625" style="92" customWidth="1"/>
    <col min="4" max="4" width="23.42578125" style="92" customWidth="1"/>
    <col min="5" max="5" width="10.7109375" style="92" customWidth="1"/>
    <col min="6" max="6" width="12.7109375" style="96" customWidth="1"/>
    <col min="7" max="7" width="52.85546875" style="92" customWidth="1"/>
    <col min="8" max="8" width="8.7109375" style="92" customWidth="1"/>
    <col min="9" max="9" width="13.85546875" style="92" customWidth="1"/>
    <col min="10" max="10" width="19.5703125" style="96" customWidth="1"/>
    <col min="11" max="11" width="17.7109375" style="373" customWidth="1"/>
    <col min="12" max="12" width="14.7109375" style="92" customWidth="1"/>
    <col min="13" max="13" width="14.7109375" style="373" customWidth="1"/>
    <col min="14" max="14" width="14.140625" style="96" customWidth="1"/>
    <col min="15" max="15" width="9.85546875" style="92" customWidth="1"/>
    <col min="16" max="16" width="11.140625" style="92" customWidth="1"/>
    <col min="17" max="24" width="12.7109375" style="92" customWidth="1"/>
    <col min="25" max="28" width="10.42578125" style="96" customWidth="1"/>
    <col min="29" max="16384" width="27.5703125" style="92"/>
  </cols>
  <sheetData>
    <row r="1" spans="1:35" ht="30.75" customHeight="1">
      <c r="A1" s="434" t="s">
        <v>4</v>
      </c>
      <c r="B1" s="434" t="s">
        <v>5</v>
      </c>
      <c r="C1" s="435" t="s">
        <v>263</v>
      </c>
      <c r="D1" s="437" t="s">
        <v>6</v>
      </c>
      <c r="E1" s="437" t="s">
        <v>30</v>
      </c>
      <c r="F1" s="437" t="s">
        <v>15</v>
      </c>
      <c r="G1" s="434" t="s">
        <v>7</v>
      </c>
      <c r="H1" s="434" t="s">
        <v>24</v>
      </c>
      <c r="I1" s="434" t="s">
        <v>8</v>
      </c>
      <c r="J1" s="434" t="s">
        <v>25</v>
      </c>
      <c r="K1" s="434" t="s">
        <v>9</v>
      </c>
      <c r="L1" s="434" t="s">
        <v>10</v>
      </c>
      <c r="M1" s="437" t="s">
        <v>13</v>
      </c>
      <c r="N1" s="434" t="s">
        <v>11</v>
      </c>
      <c r="O1" s="434" t="s">
        <v>12</v>
      </c>
      <c r="P1" s="434"/>
      <c r="Q1" s="434"/>
      <c r="R1" s="434"/>
      <c r="S1" s="434"/>
      <c r="T1" s="434"/>
      <c r="U1" s="434"/>
      <c r="V1" s="434"/>
      <c r="W1" s="434"/>
      <c r="X1" s="434"/>
      <c r="Y1" s="163"/>
      <c r="Z1" s="163"/>
      <c r="AA1" s="163"/>
      <c r="AB1" s="163"/>
    </row>
    <row r="2" spans="1:35" ht="20.100000000000001" customHeight="1">
      <c r="A2" s="434"/>
      <c r="B2" s="434"/>
      <c r="C2" s="436"/>
      <c r="D2" s="438"/>
      <c r="E2" s="438"/>
      <c r="F2" s="438"/>
      <c r="G2" s="434"/>
      <c r="H2" s="434"/>
      <c r="I2" s="434"/>
      <c r="J2" s="434"/>
      <c r="K2" s="434"/>
      <c r="L2" s="434"/>
      <c r="M2" s="438"/>
      <c r="N2" s="434"/>
      <c r="O2" s="375">
        <v>2019</v>
      </c>
      <c r="P2" s="375">
        <v>2020</v>
      </c>
      <c r="Q2" s="375">
        <v>2021</v>
      </c>
      <c r="R2" s="375">
        <v>2022</v>
      </c>
      <c r="S2" s="375">
        <v>2023</v>
      </c>
      <c r="T2" s="375">
        <v>2024</v>
      </c>
      <c r="U2" s="375">
        <v>2025</v>
      </c>
      <c r="V2" s="375">
        <v>2026</v>
      </c>
      <c r="W2" s="375">
        <v>2027</v>
      </c>
      <c r="X2" s="375">
        <v>2028</v>
      </c>
      <c r="Y2" s="163" t="s">
        <v>26</v>
      </c>
      <c r="Z2" s="163" t="s">
        <v>27</v>
      </c>
      <c r="AA2" s="163" t="s">
        <v>28</v>
      </c>
      <c r="AB2" s="112" t="s">
        <v>29</v>
      </c>
    </row>
    <row r="3" spans="1:35" s="187" customFormat="1" ht="33.75">
      <c r="A3" s="229">
        <v>1</v>
      </c>
      <c r="B3" s="229" t="s">
        <v>396</v>
      </c>
      <c r="C3" s="229"/>
      <c r="D3" s="250" t="s">
        <v>747</v>
      </c>
      <c r="E3" s="302" t="s">
        <v>232</v>
      </c>
      <c r="F3" s="303" t="s">
        <v>125</v>
      </c>
      <c r="G3" s="230" t="s">
        <v>421</v>
      </c>
      <c r="H3" s="228"/>
      <c r="I3" s="246"/>
      <c r="J3" s="247"/>
      <c r="K3" s="361"/>
      <c r="L3" s="248"/>
      <c r="M3" s="233"/>
      <c r="N3" s="234"/>
      <c r="O3" s="309"/>
      <c r="P3" s="309"/>
      <c r="Q3" s="327"/>
      <c r="R3" s="327"/>
      <c r="S3" s="327"/>
      <c r="T3" s="327"/>
      <c r="U3" s="327"/>
      <c r="V3" s="327"/>
      <c r="W3" s="327"/>
      <c r="X3" s="327"/>
      <c r="Y3" s="163" t="b">
        <f t="shared" ref="Y3:Y20" si="0">L3=SUM(O3:X3)</f>
        <v>1</v>
      </c>
      <c r="Z3" s="238" t="e">
        <f t="shared" ref="Z3:Z20" si="1">ROUND(L3/K3,4)</f>
        <v>#DIV/0!</v>
      </c>
      <c r="AA3" s="196" t="e">
        <f t="shared" ref="AA3:AA20" si="2">Z3=N3</f>
        <v>#DIV/0!</v>
      </c>
      <c r="AB3" s="196" t="b">
        <f t="shared" ref="AB3:AB20" si="3">K3=L3+M3</f>
        <v>1</v>
      </c>
    </row>
    <row r="4" spans="1:35" s="187" customFormat="1" ht="39.6" customHeight="1">
      <c r="A4" s="229">
        <v>2</v>
      </c>
      <c r="B4" s="229" t="s">
        <v>459</v>
      </c>
      <c r="C4" s="229"/>
      <c r="D4" s="250" t="s">
        <v>754</v>
      </c>
      <c r="E4" s="231">
        <v>2476011</v>
      </c>
      <c r="F4" s="228" t="s">
        <v>179</v>
      </c>
      <c r="G4" s="230" t="s">
        <v>475</v>
      </c>
      <c r="H4" s="228"/>
      <c r="I4" s="246"/>
      <c r="J4" s="247"/>
      <c r="K4" s="361"/>
      <c r="L4" s="248"/>
      <c r="M4" s="233"/>
      <c r="N4" s="234"/>
      <c r="O4" s="309"/>
      <c r="P4" s="309"/>
      <c r="Q4" s="327"/>
      <c r="R4" s="327"/>
      <c r="S4" s="249"/>
      <c r="T4" s="249"/>
      <c r="U4" s="249"/>
      <c r="V4" s="249"/>
      <c r="W4" s="249"/>
      <c r="X4" s="249"/>
      <c r="Y4" s="163" t="b">
        <f t="shared" si="0"/>
        <v>1</v>
      </c>
      <c r="Z4" s="238" t="e">
        <f t="shared" si="1"/>
        <v>#DIV/0!</v>
      </c>
      <c r="AA4" s="196" t="e">
        <f t="shared" si="2"/>
        <v>#DIV/0!</v>
      </c>
      <c r="AB4" s="196" t="b">
        <f t="shared" si="3"/>
        <v>1</v>
      </c>
    </row>
    <row r="5" spans="1:35" s="187" customFormat="1" ht="35.450000000000003" customHeight="1">
      <c r="A5" s="229">
        <v>3</v>
      </c>
      <c r="B5" s="229" t="s">
        <v>462</v>
      </c>
      <c r="C5" s="229"/>
      <c r="D5" s="250" t="s">
        <v>756</v>
      </c>
      <c r="E5" s="302" t="s">
        <v>187</v>
      </c>
      <c r="F5" s="303" t="s">
        <v>112</v>
      </c>
      <c r="G5" s="230" t="s">
        <v>478</v>
      </c>
      <c r="H5" s="228"/>
      <c r="I5" s="246"/>
      <c r="J5" s="247"/>
      <c r="K5" s="361"/>
      <c r="L5" s="248"/>
      <c r="M5" s="233"/>
      <c r="N5" s="234"/>
      <c r="O5" s="309"/>
      <c r="P5" s="309"/>
      <c r="Q5" s="327"/>
      <c r="R5" s="327"/>
      <c r="S5" s="327"/>
      <c r="T5" s="327"/>
      <c r="U5" s="327"/>
      <c r="V5" s="327"/>
      <c r="W5" s="327"/>
      <c r="X5" s="327"/>
      <c r="Y5" s="163" t="b">
        <f t="shared" si="0"/>
        <v>1</v>
      </c>
      <c r="Z5" s="238" t="e">
        <f t="shared" si="1"/>
        <v>#DIV/0!</v>
      </c>
      <c r="AA5" s="196" t="e">
        <f t="shared" si="2"/>
        <v>#DIV/0!</v>
      </c>
      <c r="AB5" s="196" t="b">
        <f t="shared" si="3"/>
        <v>1</v>
      </c>
    </row>
    <row r="6" spans="1:35" s="186" customFormat="1">
      <c r="A6" s="258">
        <v>4</v>
      </c>
      <c r="B6" s="258" t="s">
        <v>528</v>
      </c>
      <c r="C6" s="258"/>
      <c r="D6" s="328" t="s">
        <v>527</v>
      </c>
      <c r="E6" s="302" t="s">
        <v>204</v>
      </c>
      <c r="F6" s="303" t="s">
        <v>155</v>
      </c>
      <c r="G6" s="257" t="s">
        <v>526</v>
      </c>
      <c r="H6" s="256"/>
      <c r="I6" s="300"/>
      <c r="J6" s="260"/>
      <c r="K6" s="363"/>
      <c r="L6" s="262"/>
      <c r="M6" s="253"/>
      <c r="N6" s="263"/>
      <c r="O6" s="316"/>
      <c r="P6" s="316"/>
      <c r="Q6" s="329"/>
      <c r="R6" s="329"/>
      <c r="S6" s="329"/>
      <c r="T6" s="329"/>
      <c r="U6" s="329"/>
      <c r="V6" s="329"/>
      <c r="W6" s="329"/>
      <c r="X6" s="329"/>
      <c r="Y6" s="163" t="b">
        <f t="shared" si="0"/>
        <v>1</v>
      </c>
      <c r="Z6" s="238" t="e">
        <f t="shared" si="1"/>
        <v>#DIV/0!</v>
      </c>
      <c r="AA6" s="196" t="e">
        <f t="shared" si="2"/>
        <v>#DIV/0!</v>
      </c>
      <c r="AB6" s="196" t="b">
        <f t="shared" si="3"/>
        <v>1</v>
      </c>
    </row>
    <row r="7" spans="1:35" s="186" customFormat="1" ht="33.75">
      <c r="A7" s="258">
        <v>5</v>
      </c>
      <c r="B7" s="258" t="s">
        <v>464</v>
      </c>
      <c r="C7" s="258"/>
      <c r="D7" s="328" t="s">
        <v>78</v>
      </c>
      <c r="E7" s="302" t="s">
        <v>208</v>
      </c>
      <c r="F7" s="303" t="s">
        <v>102</v>
      </c>
      <c r="G7" s="257" t="s">
        <v>480</v>
      </c>
      <c r="H7" s="256"/>
      <c r="I7" s="300"/>
      <c r="J7" s="260"/>
      <c r="K7" s="363"/>
      <c r="L7" s="262"/>
      <c r="M7" s="253"/>
      <c r="N7" s="263"/>
      <c r="O7" s="316"/>
      <c r="P7" s="316"/>
      <c r="Q7" s="329"/>
      <c r="R7" s="329"/>
      <c r="S7" s="329"/>
      <c r="T7" s="329"/>
      <c r="U7" s="329"/>
      <c r="V7" s="329"/>
      <c r="W7" s="329"/>
      <c r="X7" s="329"/>
      <c r="Y7" s="163" t="b">
        <f t="shared" si="0"/>
        <v>1</v>
      </c>
      <c r="Z7" s="238" t="e">
        <f t="shared" si="1"/>
        <v>#DIV/0!</v>
      </c>
      <c r="AA7" s="196" t="e">
        <f t="shared" si="2"/>
        <v>#DIV/0!</v>
      </c>
      <c r="AB7" s="196" t="b">
        <f t="shared" si="3"/>
        <v>1</v>
      </c>
    </row>
    <row r="8" spans="1:35" s="186" customFormat="1" ht="22.5">
      <c r="A8" s="258">
        <v>6</v>
      </c>
      <c r="B8" s="258" t="s">
        <v>458</v>
      </c>
      <c r="C8" s="258" t="s">
        <v>336</v>
      </c>
      <c r="D8" s="328" t="s">
        <v>426</v>
      </c>
      <c r="E8" s="231" t="s">
        <v>191</v>
      </c>
      <c r="F8" s="228" t="s">
        <v>150</v>
      </c>
      <c r="G8" s="257" t="s">
        <v>474</v>
      </c>
      <c r="H8" s="256" t="s">
        <v>66</v>
      </c>
      <c r="I8" s="300">
        <v>0.94199999999999995</v>
      </c>
      <c r="J8" s="260" t="s">
        <v>343</v>
      </c>
      <c r="K8" s="363">
        <v>4172136</v>
      </c>
      <c r="L8" s="262">
        <v>2294674.8000000003</v>
      </c>
      <c r="M8" s="253">
        <f>K8-L8</f>
        <v>1877461.1999999997</v>
      </c>
      <c r="N8" s="263">
        <v>0.55000000000000004</v>
      </c>
      <c r="O8" s="316"/>
      <c r="P8" s="316"/>
      <c r="Q8" s="318">
        <v>2294674.8000000003</v>
      </c>
      <c r="R8" s="318"/>
      <c r="S8" s="295"/>
      <c r="T8" s="295"/>
      <c r="U8" s="295"/>
      <c r="V8" s="295"/>
      <c r="W8" s="295"/>
      <c r="X8" s="295"/>
      <c r="Y8" s="163" t="b">
        <f t="shared" si="0"/>
        <v>1</v>
      </c>
      <c r="Z8" s="238">
        <f t="shared" si="1"/>
        <v>0.55000000000000004</v>
      </c>
      <c r="AA8" s="196" t="b">
        <f t="shared" si="2"/>
        <v>1</v>
      </c>
      <c r="AB8" s="196" t="b">
        <f t="shared" si="3"/>
        <v>1</v>
      </c>
    </row>
    <row r="9" spans="1:35" s="187" customFormat="1" ht="34.5" thickBot="1">
      <c r="A9" s="229">
        <v>7</v>
      </c>
      <c r="B9" s="229" t="s">
        <v>467</v>
      </c>
      <c r="C9" s="229" t="s">
        <v>335</v>
      </c>
      <c r="D9" s="280" t="s">
        <v>78</v>
      </c>
      <c r="E9" s="330" t="s">
        <v>208</v>
      </c>
      <c r="F9" s="229" t="s">
        <v>102</v>
      </c>
      <c r="G9" s="230" t="s">
        <v>483</v>
      </c>
      <c r="H9" s="228" t="s">
        <v>65</v>
      </c>
      <c r="I9" s="246">
        <v>4.0910000000000002</v>
      </c>
      <c r="J9" s="247" t="s">
        <v>488</v>
      </c>
      <c r="K9" s="361">
        <v>9410119</v>
      </c>
      <c r="L9" s="248">
        <v>4705059.5</v>
      </c>
      <c r="M9" s="233">
        <f t="shared" ref="M9:M11" si="4">K9-L9</f>
        <v>4705059.5</v>
      </c>
      <c r="N9" s="234">
        <v>0.5</v>
      </c>
      <c r="O9" s="309"/>
      <c r="P9" s="309"/>
      <c r="Q9" s="327">
        <v>215937.5</v>
      </c>
      <c r="R9" s="327">
        <v>529840</v>
      </c>
      <c r="S9" s="327">
        <v>827705.5</v>
      </c>
      <c r="T9" s="327">
        <v>1092471</v>
      </c>
      <c r="U9" s="327">
        <v>1011161.5</v>
      </c>
      <c r="V9" s="327">
        <v>1027944</v>
      </c>
      <c r="W9" s="327"/>
      <c r="X9" s="327"/>
      <c r="Y9" s="163" t="b">
        <f t="shared" si="0"/>
        <v>1</v>
      </c>
      <c r="Z9" s="238">
        <f t="shared" si="1"/>
        <v>0.5</v>
      </c>
      <c r="AA9" s="196" t="b">
        <f t="shared" si="2"/>
        <v>1</v>
      </c>
      <c r="AB9" s="196" t="b">
        <f t="shared" si="3"/>
        <v>1</v>
      </c>
    </row>
    <row r="10" spans="1:35" s="172" customFormat="1" ht="24" thickTop="1" thickBot="1">
      <c r="A10" s="229">
        <v>8</v>
      </c>
      <c r="B10" s="229" t="s">
        <v>385</v>
      </c>
      <c r="C10" s="284" t="s">
        <v>335</v>
      </c>
      <c r="D10" s="250" t="s">
        <v>434</v>
      </c>
      <c r="E10" s="231" t="s">
        <v>184</v>
      </c>
      <c r="F10" s="228" t="s">
        <v>127</v>
      </c>
      <c r="G10" s="230" t="s">
        <v>410</v>
      </c>
      <c r="H10" s="228" t="s">
        <v>66</v>
      </c>
      <c r="I10" s="246">
        <v>1.526</v>
      </c>
      <c r="J10" s="247" t="s">
        <v>450</v>
      </c>
      <c r="K10" s="361">
        <v>7017821</v>
      </c>
      <c r="L10" s="248">
        <v>3508910.5</v>
      </c>
      <c r="M10" s="233">
        <f>K10-L10</f>
        <v>3508910.5</v>
      </c>
      <c r="N10" s="234">
        <v>0.5</v>
      </c>
      <c r="O10" s="309"/>
      <c r="P10" s="309"/>
      <c r="Q10" s="327">
        <v>580436.5</v>
      </c>
      <c r="R10" s="327">
        <v>2928474</v>
      </c>
      <c r="S10" s="327"/>
      <c r="T10" s="327"/>
      <c r="U10" s="327"/>
      <c r="V10" s="327"/>
      <c r="W10" s="327"/>
      <c r="X10" s="327"/>
      <c r="Y10" s="163" t="b">
        <f t="shared" si="0"/>
        <v>1</v>
      </c>
      <c r="Z10" s="238">
        <f t="shared" si="1"/>
        <v>0.5</v>
      </c>
      <c r="AA10" s="196" t="b">
        <f t="shared" si="2"/>
        <v>1</v>
      </c>
      <c r="AB10" s="196" t="b">
        <f t="shared" si="3"/>
        <v>1</v>
      </c>
      <c r="AC10" s="184"/>
      <c r="AD10" s="184"/>
      <c r="AE10" s="171"/>
      <c r="AF10" s="184"/>
      <c r="AG10" s="185"/>
      <c r="AH10" s="185"/>
      <c r="AI10" s="185"/>
    </row>
    <row r="11" spans="1:35" s="172" customFormat="1" ht="23.25" thickTop="1">
      <c r="A11" s="229">
        <v>9</v>
      </c>
      <c r="B11" s="229" t="s">
        <v>530</v>
      </c>
      <c r="C11" s="284" t="s">
        <v>335</v>
      </c>
      <c r="D11" s="250" t="s">
        <v>529</v>
      </c>
      <c r="E11" s="231" t="s">
        <v>216</v>
      </c>
      <c r="F11" s="228" t="s">
        <v>152</v>
      </c>
      <c r="G11" s="230" t="s">
        <v>531</v>
      </c>
      <c r="H11" s="228" t="s">
        <v>66</v>
      </c>
      <c r="I11" s="246">
        <v>3.802</v>
      </c>
      <c r="J11" s="247" t="s">
        <v>451</v>
      </c>
      <c r="K11" s="361">
        <v>3825710</v>
      </c>
      <c r="L11" s="248">
        <v>1912855</v>
      </c>
      <c r="M11" s="233">
        <f t="shared" si="4"/>
        <v>1912855</v>
      </c>
      <c r="N11" s="234">
        <v>0.5</v>
      </c>
      <c r="O11" s="309"/>
      <c r="P11" s="309"/>
      <c r="Q11" s="327">
        <v>900000</v>
      </c>
      <c r="R11" s="327">
        <v>1012855</v>
      </c>
      <c r="S11" s="327"/>
      <c r="T11" s="327"/>
      <c r="U11" s="327"/>
      <c r="V11" s="327"/>
      <c r="W11" s="327"/>
      <c r="X11" s="327"/>
      <c r="Y11" s="163" t="b">
        <f t="shared" si="0"/>
        <v>1</v>
      </c>
      <c r="Z11" s="238">
        <f t="shared" si="1"/>
        <v>0.5</v>
      </c>
      <c r="AA11" s="196" t="b">
        <f t="shared" si="2"/>
        <v>1</v>
      </c>
      <c r="AB11" s="196" t="b">
        <f t="shared" si="3"/>
        <v>1</v>
      </c>
      <c r="AC11" s="184"/>
      <c r="AD11" s="184"/>
      <c r="AE11" s="171"/>
      <c r="AF11" s="184"/>
      <c r="AG11" s="185"/>
      <c r="AH11" s="185"/>
      <c r="AI11" s="185"/>
    </row>
    <row r="12" spans="1:35" s="187" customFormat="1" ht="22.5">
      <c r="A12" s="229">
        <v>10</v>
      </c>
      <c r="B12" s="229" t="s">
        <v>460</v>
      </c>
      <c r="C12" s="229" t="s">
        <v>335</v>
      </c>
      <c r="D12" s="280" t="s">
        <v>118</v>
      </c>
      <c r="E12" s="231">
        <v>2409011</v>
      </c>
      <c r="F12" s="228" t="s">
        <v>119</v>
      </c>
      <c r="G12" s="230" t="s">
        <v>476</v>
      </c>
      <c r="H12" s="228" t="s">
        <v>65</v>
      </c>
      <c r="I12" s="246">
        <v>1.034</v>
      </c>
      <c r="J12" s="247" t="s">
        <v>486</v>
      </c>
      <c r="K12" s="361">
        <v>8095227</v>
      </c>
      <c r="L12" s="248">
        <v>4047613.5</v>
      </c>
      <c r="M12" s="233">
        <f>K12-L12</f>
        <v>4047613.5</v>
      </c>
      <c r="N12" s="234">
        <v>0.5</v>
      </c>
      <c r="O12" s="309"/>
      <c r="P12" s="327"/>
      <c r="Q12" s="327">
        <v>1750000</v>
      </c>
      <c r="R12" s="327">
        <v>2297613.5</v>
      </c>
      <c r="S12" s="249"/>
      <c r="T12" s="249"/>
      <c r="U12" s="249"/>
      <c r="V12" s="249"/>
      <c r="W12" s="249"/>
      <c r="X12" s="249"/>
      <c r="Y12" s="163" t="b">
        <f t="shared" si="0"/>
        <v>1</v>
      </c>
      <c r="Z12" s="238">
        <f t="shared" si="1"/>
        <v>0.5</v>
      </c>
      <c r="AA12" s="196" t="b">
        <f t="shared" si="2"/>
        <v>1</v>
      </c>
      <c r="AB12" s="196" t="b">
        <f t="shared" si="3"/>
        <v>1</v>
      </c>
    </row>
    <row r="13" spans="1:35" s="187" customFormat="1">
      <c r="A13" s="229">
        <v>11</v>
      </c>
      <c r="B13" s="229" t="s">
        <v>546</v>
      </c>
      <c r="C13" s="229" t="s">
        <v>335</v>
      </c>
      <c r="D13" s="280" t="s">
        <v>434</v>
      </c>
      <c r="E13" s="330" t="s">
        <v>184</v>
      </c>
      <c r="F13" s="229" t="s">
        <v>127</v>
      </c>
      <c r="G13" s="230" t="s">
        <v>552</v>
      </c>
      <c r="H13" s="228" t="s">
        <v>65</v>
      </c>
      <c r="I13" s="246">
        <v>0.70099999999999996</v>
      </c>
      <c r="J13" s="247" t="s">
        <v>347</v>
      </c>
      <c r="K13" s="361">
        <v>2594377</v>
      </c>
      <c r="L13" s="248">
        <v>1297188.5</v>
      </c>
      <c r="M13" s="233">
        <f t="shared" ref="M13:M20" si="5">K13-L13</f>
        <v>1297188.5</v>
      </c>
      <c r="N13" s="234">
        <v>0.5</v>
      </c>
      <c r="O13" s="309"/>
      <c r="P13" s="309"/>
      <c r="Q13" s="327">
        <v>625000</v>
      </c>
      <c r="R13" s="327">
        <v>672188.5</v>
      </c>
      <c r="S13" s="327"/>
      <c r="T13" s="327"/>
      <c r="U13" s="327"/>
      <c r="V13" s="327"/>
      <c r="W13" s="327"/>
      <c r="X13" s="327"/>
      <c r="Y13" s="163" t="b">
        <f t="shared" si="0"/>
        <v>1</v>
      </c>
      <c r="Z13" s="238">
        <f t="shared" si="1"/>
        <v>0.5</v>
      </c>
      <c r="AA13" s="196" t="b">
        <f t="shared" si="2"/>
        <v>1</v>
      </c>
      <c r="AB13" s="196" t="b">
        <f t="shared" si="3"/>
        <v>1</v>
      </c>
    </row>
    <row r="14" spans="1:35" s="186" customFormat="1" ht="22.5">
      <c r="A14" s="258">
        <v>12</v>
      </c>
      <c r="B14" s="258" t="s">
        <v>387</v>
      </c>
      <c r="C14" s="258" t="s">
        <v>336</v>
      </c>
      <c r="D14" s="328" t="s">
        <v>313</v>
      </c>
      <c r="E14" s="302" t="s">
        <v>168</v>
      </c>
      <c r="F14" s="303" t="s">
        <v>157</v>
      </c>
      <c r="G14" s="257" t="s">
        <v>412</v>
      </c>
      <c r="H14" s="256" t="s">
        <v>65</v>
      </c>
      <c r="I14" s="300">
        <v>0.52100000000000002</v>
      </c>
      <c r="J14" s="260" t="s">
        <v>343</v>
      </c>
      <c r="K14" s="363">
        <v>12741819</v>
      </c>
      <c r="L14" s="262">
        <v>6370909.5</v>
      </c>
      <c r="M14" s="253">
        <f t="shared" si="5"/>
        <v>6370909.5</v>
      </c>
      <c r="N14" s="263">
        <v>0.5</v>
      </c>
      <c r="O14" s="316"/>
      <c r="P14" s="316"/>
      <c r="Q14" s="329">
        <v>6370909.5</v>
      </c>
      <c r="R14" s="329"/>
      <c r="S14" s="329"/>
      <c r="T14" s="329"/>
      <c r="U14" s="329"/>
      <c r="V14" s="329"/>
      <c r="W14" s="329"/>
      <c r="X14" s="329"/>
      <c r="Y14" s="163" t="b">
        <f t="shared" si="0"/>
        <v>1</v>
      </c>
      <c r="Z14" s="238">
        <f t="shared" si="1"/>
        <v>0.5</v>
      </c>
      <c r="AA14" s="196" t="b">
        <f t="shared" si="2"/>
        <v>1</v>
      </c>
      <c r="AB14" s="196" t="b">
        <f t="shared" si="3"/>
        <v>1</v>
      </c>
    </row>
    <row r="15" spans="1:35" s="187" customFormat="1" ht="22.5">
      <c r="A15" s="229">
        <v>13</v>
      </c>
      <c r="B15" s="229" t="s">
        <v>382</v>
      </c>
      <c r="C15" s="229" t="s">
        <v>335</v>
      </c>
      <c r="D15" s="280" t="s">
        <v>432</v>
      </c>
      <c r="E15" s="330" t="s">
        <v>163</v>
      </c>
      <c r="F15" s="229" t="s">
        <v>174</v>
      </c>
      <c r="G15" s="230" t="s">
        <v>407</v>
      </c>
      <c r="H15" s="228" t="s">
        <v>65</v>
      </c>
      <c r="I15" s="246">
        <v>1.9610000000000001</v>
      </c>
      <c r="J15" s="247" t="s">
        <v>564</v>
      </c>
      <c r="K15" s="361">
        <v>18232459</v>
      </c>
      <c r="L15" s="248">
        <v>9116229.5</v>
      </c>
      <c r="M15" s="233">
        <f t="shared" si="5"/>
        <v>9116229.5</v>
      </c>
      <c r="N15" s="234">
        <v>0.5</v>
      </c>
      <c r="O15" s="309"/>
      <c r="P15" s="309"/>
      <c r="Q15" s="327">
        <v>4116229.5</v>
      </c>
      <c r="R15" s="327">
        <v>5000000</v>
      </c>
      <c r="S15" s="327"/>
      <c r="T15" s="327"/>
      <c r="U15" s="327"/>
      <c r="V15" s="327"/>
      <c r="W15" s="327"/>
      <c r="X15" s="327"/>
      <c r="Y15" s="163" t="b">
        <f t="shared" si="0"/>
        <v>1</v>
      </c>
      <c r="Z15" s="238">
        <f t="shared" si="1"/>
        <v>0.5</v>
      </c>
      <c r="AA15" s="196" t="b">
        <f t="shared" si="2"/>
        <v>1</v>
      </c>
      <c r="AB15" s="196" t="b">
        <f t="shared" si="3"/>
        <v>1</v>
      </c>
    </row>
    <row r="16" spans="1:35" s="187" customFormat="1" ht="22.5">
      <c r="A16" s="229">
        <v>14</v>
      </c>
      <c r="B16" s="229" t="s">
        <v>547</v>
      </c>
      <c r="C16" s="229" t="s">
        <v>335</v>
      </c>
      <c r="D16" s="280" t="s">
        <v>543</v>
      </c>
      <c r="E16" s="330" t="s">
        <v>181</v>
      </c>
      <c r="F16" s="229" t="s">
        <v>127</v>
      </c>
      <c r="G16" s="230" t="s">
        <v>553</v>
      </c>
      <c r="H16" s="228" t="s">
        <v>65</v>
      </c>
      <c r="I16" s="246">
        <v>1.55</v>
      </c>
      <c r="J16" s="247" t="s">
        <v>576</v>
      </c>
      <c r="K16" s="361">
        <v>11123788</v>
      </c>
      <c r="L16" s="248">
        <v>5561894</v>
      </c>
      <c r="M16" s="233">
        <f t="shared" si="5"/>
        <v>5561894</v>
      </c>
      <c r="N16" s="234">
        <v>0.5</v>
      </c>
      <c r="O16" s="309"/>
      <c r="P16" s="309"/>
      <c r="Q16" s="327">
        <v>1112378.5</v>
      </c>
      <c r="R16" s="327">
        <v>3337136.5</v>
      </c>
      <c r="S16" s="327">
        <v>1112379</v>
      </c>
      <c r="T16" s="327"/>
      <c r="U16" s="327"/>
      <c r="V16" s="327"/>
      <c r="W16" s="327"/>
      <c r="X16" s="327"/>
      <c r="Y16" s="163" t="b">
        <f t="shared" si="0"/>
        <v>1</v>
      </c>
      <c r="Z16" s="238">
        <f t="shared" si="1"/>
        <v>0.5</v>
      </c>
      <c r="AA16" s="196" t="b">
        <f t="shared" si="2"/>
        <v>1</v>
      </c>
      <c r="AB16" s="196" t="b">
        <f t="shared" si="3"/>
        <v>1</v>
      </c>
    </row>
    <row r="17" spans="1:35" s="187" customFormat="1" ht="22.5">
      <c r="A17" s="229">
        <v>15</v>
      </c>
      <c r="B17" s="229" t="s">
        <v>548</v>
      </c>
      <c r="C17" s="229" t="s">
        <v>335</v>
      </c>
      <c r="D17" s="280" t="s">
        <v>283</v>
      </c>
      <c r="E17" s="330" t="s">
        <v>165</v>
      </c>
      <c r="F17" s="229" t="s">
        <v>175</v>
      </c>
      <c r="G17" s="230" t="s">
        <v>554</v>
      </c>
      <c r="H17" s="228" t="s">
        <v>66</v>
      </c>
      <c r="I17" s="246">
        <v>0.61</v>
      </c>
      <c r="J17" s="247" t="s">
        <v>570</v>
      </c>
      <c r="K17" s="361">
        <v>8201757</v>
      </c>
      <c r="L17" s="248">
        <v>4100878.5</v>
      </c>
      <c r="M17" s="233">
        <f t="shared" si="5"/>
        <v>4100878.5</v>
      </c>
      <c r="N17" s="234">
        <v>0.5</v>
      </c>
      <c r="O17" s="309"/>
      <c r="P17" s="309"/>
      <c r="Q17" s="327">
        <v>25000</v>
      </c>
      <c r="R17" s="327">
        <v>2000000</v>
      </c>
      <c r="S17" s="327">
        <v>2075878.5</v>
      </c>
      <c r="T17" s="327"/>
      <c r="U17" s="327"/>
      <c r="V17" s="327"/>
      <c r="W17" s="327"/>
      <c r="X17" s="327"/>
      <c r="Y17" s="163" t="b">
        <f t="shared" si="0"/>
        <v>1</v>
      </c>
      <c r="Z17" s="238">
        <f t="shared" si="1"/>
        <v>0.5</v>
      </c>
      <c r="AA17" s="196" t="b">
        <f t="shared" si="2"/>
        <v>1</v>
      </c>
      <c r="AB17" s="196" t="b">
        <f t="shared" si="3"/>
        <v>1</v>
      </c>
    </row>
    <row r="18" spans="1:35" s="186" customFormat="1" ht="22.5">
      <c r="A18" s="258">
        <v>16</v>
      </c>
      <c r="B18" s="258" t="s">
        <v>549</v>
      </c>
      <c r="C18" s="258" t="s">
        <v>336</v>
      </c>
      <c r="D18" s="328" t="s">
        <v>544</v>
      </c>
      <c r="E18" s="302" t="s">
        <v>198</v>
      </c>
      <c r="F18" s="303" t="s">
        <v>154</v>
      </c>
      <c r="G18" s="257" t="s">
        <v>555</v>
      </c>
      <c r="H18" s="256" t="s">
        <v>66</v>
      </c>
      <c r="I18" s="300">
        <v>0.47699999999999998</v>
      </c>
      <c r="J18" s="260" t="s">
        <v>566</v>
      </c>
      <c r="K18" s="363">
        <v>958736</v>
      </c>
      <c r="L18" s="262">
        <v>479368</v>
      </c>
      <c r="M18" s="253">
        <f t="shared" si="5"/>
        <v>479368</v>
      </c>
      <c r="N18" s="263">
        <v>0.5</v>
      </c>
      <c r="O18" s="316"/>
      <c r="P18" s="316"/>
      <c r="Q18" s="329">
        <v>479368</v>
      </c>
      <c r="R18" s="329"/>
      <c r="S18" s="329"/>
      <c r="T18" s="329"/>
      <c r="U18" s="329"/>
      <c r="V18" s="329"/>
      <c r="W18" s="329"/>
      <c r="X18" s="329"/>
      <c r="Y18" s="163" t="b">
        <f t="shared" si="0"/>
        <v>1</v>
      </c>
      <c r="Z18" s="238">
        <f t="shared" si="1"/>
        <v>0.5</v>
      </c>
      <c r="AA18" s="196" t="b">
        <f t="shared" si="2"/>
        <v>1</v>
      </c>
      <c r="AB18" s="196" t="b">
        <f t="shared" si="3"/>
        <v>1</v>
      </c>
    </row>
    <row r="19" spans="1:35" s="187" customFormat="1" ht="22.5">
      <c r="A19" s="229">
        <v>17</v>
      </c>
      <c r="B19" s="229" t="s">
        <v>389</v>
      </c>
      <c r="C19" s="229" t="s">
        <v>335</v>
      </c>
      <c r="D19" s="280" t="s">
        <v>73</v>
      </c>
      <c r="E19" s="330" t="s">
        <v>236</v>
      </c>
      <c r="F19" s="229" t="s">
        <v>154</v>
      </c>
      <c r="G19" s="230" t="s">
        <v>414</v>
      </c>
      <c r="H19" s="228" t="s">
        <v>147</v>
      </c>
      <c r="I19" s="246">
        <v>1.72</v>
      </c>
      <c r="J19" s="247" t="s">
        <v>452</v>
      </c>
      <c r="K19" s="361">
        <v>2036664</v>
      </c>
      <c r="L19" s="248">
        <v>1221998.3999999999</v>
      </c>
      <c r="M19" s="233">
        <f t="shared" si="5"/>
        <v>814665.60000000009</v>
      </c>
      <c r="N19" s="234">
        <v>0.6</v>
      </c>
      <c r="O19" s="309"/>
      <c r="P19" s="309"/>
      <c r="Q19" s="327">
        <v>405682.8</v>
      </c>
      <c r="R19" s="327">
        <v>816315.6</v>
      </c>
      <c r="S19" s="327"/>
      <c r="T19" s="327"/>
      <c r="U19" s="327"/>
      <c r="V19" s="327"/>
      <c r="W19" s="327"/>
      <c r="X19" s="327"/>
      <c r="Y19" s="163" t="b">
        <f t="shared" si="0"/>
        <v>1</v>
      </c>
      <c r="Z19" s="238">
        <f t="shared" si="1"/>
        <v>0.6</v>
      </c>
      <c r="AA19" s="196" t="b">
        <f t="shared" si="2"/>
        <v>1</v>
      </c>
      <c r="AB19" s="196" t="b">
        <f t="shared" si="3"/>
        <v>1</v>
      </c>
    </row>
    <row r="20" spans="1:35" s="186" customFormat="1" ht="23.25" thickBot="1">
      <c r="A20" s="258">
        <v>18</v>
      </c>
      <c r="B20" s="258" t="s">
        <v>550</v>
      </c>
      <c r="C20" s="258" t="s">
        <v>336</v>
      </c>
      <c r="D20" s="328" t="s">
        <v>545</v>
      </c>
      <c r="E20" s="302" t="s">
        <v>183</v>
      </c>
      <c r="F20" s="303" t="s">
        <v>127</v>
      </c>
      <c r="G20" s="257" t="s">
        <v>556</v>
      </c>
      <c r="H20" s="256" t="s">
        <v>66</v>
      </c>
      <c r="I20" s="300">
        <v>0.71099999999999997</v>
      </c>
      <c r="J20" s="260" t="s">
        <v>343</v>
      </c>
      <c r="K20" s="363">
        <v>606985</v>
      </c>
      <c r="L20" s="262">
        <v>333841.75</v>
      </c>
      <c r="M20" s="253">
        <f t="shared" si="5"/>
        <v>273143.25</v>
      </c>
      <c r="N20" s="263">
        <v>0.55000000000000004</v>
      </c>
      <c r="O20" s="316"/>
      <c r="P20" s="316"/>
      <c r="Q20" s="329">
        <v>333841.75</v>
      </c>
      <c r="R20" s="329"/>
      <c r="S20" s="329"/>
      <c r="T20" s="329"/>
      <c r="U20" s="329"/>
      <c r="V20" s="329"/>
      <c r="W20" s="329"/>
      <c r="X20" s="329"/>
      <c r="Y20" s="163" t="b">
        <f t="shared" si="0"/>
        <v>1</v>
      </c>
      <c r="Z20" s="238">
        <f t="shared" si="1"/>
        <v>0.55000000000000004</v>
      </c>
      <c r="AA20" s="196" t="b">
        <f t="shared" si="2"/>
        <v>1</v>
      </c>
      <c r="AB20" s="196" t="b">
        <f t="shared" si="3"/>
        <v>1</v>
      </c>
    </row>
    <row r="21" spans="1:35" s="183" customFormat="1" ht="23.25" thickTop="1">
      <c r="A21" s="258">
        <v>19</v>
      </c>
      <c r="B21" s="258" t="s">
        <v>465</v>
      </c>
      <c r="C21" s="299" t="s">
        <v>336</v>
      </c>
      <c r="D21" s="268" t="s">
        <v>471</v>
      </c>
      <c r="E21" s="264" t="s">
        <v>195</v>
      </c>
      <c r="F21" s="256" t="s">
        <v>154</v>
      </c>
      <c r="G21" s="257" t="s">
        <v>481</v>
      </c>
      <c r="H21" s="256" t="s">
        <v>65</v>
      </c>
      <c r="I21" s="300">
        <v>0.88600000000000001</v>
      </c>
      <c r="J21" s="260" t="s">
        <v>375</v>
      </c>
      <c r="K21" s="363">
        <v>3336570</v>
      </c>
      <c r="L21" s="262">
        <v>1668285</v>
      </c>
      <c r="M21" s="253">
        <f>K21-L21</f>
        <v>1668285</v>
      </c>
      <c r="N21" s="263">
        <v>0.5</v>
      </c>
      <c r="O21" s="316"/>
      <c r="P21" s="316"/>
      <c r="Q21" s="329">
        <v>1668285</v>
      </c>
      <c r="R21" s="329"/>
      <c r="S21" s="329"/>
      <c r="T21" s="329"/>
      <c r="U21" s="329"/>
      <c r="V21" s="329"/>
      <c r="W21" s="329"/>
      <c r="X21" s="331"/>
      <c r="Y21" s="163" t="b">
        <f>L21=SUM(O21:X21)</f>
        <v>1</v>
      </c>
      <c r="Z21" s="238">
        <f>ROUND(L21/K21,4)</f>
        <v>0.5</v>
      </c>
      <c r="AA21" s="196" t="b">
        <f>Z21=N21</f>
        <v>1</v>
      </c>
      <c r="AB21" s="196" t="b">
        <f>K21=L21+M21</f>
        <v>1</v>
      </c>
      <c r="AC21" s="180"/>
      <c r="AD21" s="180"/>
      <c r="AE21" s="181"/>
      <c r="AF21" s="180"/>
      <c r="AG21" s="182"/>
      <c r="AH21" s="182"/>
      <c r="AI21" s="182"/>
    </row>
    <row r="22" spans="1:35" s="187" customFormat="1" ht="22.5">
      <c r="A22" s="229">
        <v>20</v>
      </c>
      <c r="B22" s="229" t="s">
        <v>551</v>
      </c>
      <c r="C22" s="229" t="s">
        <v>335</v>
      </c>
      <c r="D22" s="280" t="s">
        <v>118</v>
      </c>
      <c r="E22" s="330">
        <v>2409011</v>
      </c>
      <c r="F22" s="229" t="s">
        <v>119</v>
      </c>
      <c r="G22" s="230" t="s">
        <v>557</v>
      </c>
      <c r="H22" s="228" t="s">
        <v>65</v>
      </c>
      <c r="I22" s="246">
        <v>0.80200000000000005</v>
      </c>
      <c r="J22" s="247" t="s">
        <v>567</v>
      </c>
      <c r="K22" s="361">
        <v>6395290</v>
      </c>
      <c r="L22" s="248">
        <v>3197645</v>
      </c>
      <c r="M22" s="233">
        <f t="shared" ref="M22:M52" si="6">K22-L22</f>
        <v>3197645</v>
      </c>
      <c r="N22" s="234">
        <v>0.5</v>
      </c>
      <c r="O22" s="309"/>
      <c r="P22" s="309"/>
      <c r="Q22" s="327">
        <v>950000</v>
      </c>
      <c r="R22" s="327">
        <v>2247645</v>
      </c>
      <c r="S22" s="327"/>
      <c r="T22" s="327"/>
      <c r="U22" s="327"/>
      <c r="V22" s="327"/>
      <c r="W22" s="327"/>
      <c r="X22" s="327"/>
      <c r="Y22" s="163" t="b">
        <f t="shared" ref="Y22" si="7">L22=SUM(O22:X22)</f>
        <v>1</v>
      </c>
      <c r="Z22" s="238">
        <f t="shared" ref="Z22" si="8">ROUND(L22/K22,4)</f>
        <v>0.5</v>
      </c>
      <c r="AA22" s="196" t="b">
        <f t="shared" ref="AA22" si="9">Z22=N22</f>
        <v>1</v>
      </c>
      <c r="AB22" s="196" t="b">
        <f t="shared" ref="AB22" si="10">K22=L22+M22</f>
        <v>1</v>
      </c>
    </row>
    <row r="23" spans="1:35" s="183" customFormat="1" ht="22.5">
      <c r="A23" s="258">
        <v>21</v>
      </c>
      <c r="B23" s="258" t="s">
        <v>588</v>
      </c>
      <c r="C23" s="299" t="s">
        <v>336</v>
      </c>
      <c r="D23" s="268" t="s">
        <v>361</v>
      </c>
      <c r="E23" s="264" t="s">
        <v>166</v>
      </c>
      <c r="F23" s="256" t="s">
        <v>128</v>
      </c>
      <c r="G23" s="257" t="s">
        <v>644</v>
      </c>
      <c r="H23" s="256" t="s">
        <v>65</v>
      </c>
      <c r="I23" s="300">
        <v>0.47899999999999998</v>
      </c>
      <c r="J23" s="260" t="s">
        <v>348</v>
      </c>
      <c r="K23" s="363">
        <v>8185501</v>
      </c>
      <c r="L23" s="262">
        <v>4092750.5</v>
      </c>
      <c r="M23" s="253">
        <f t="shared" si="6"/>
        <v>4092750.5</v>
      </c>
      <c r="N23" s="263">
        <v>0.5</v>
      </c>
      <c r="O23" s="316"/>
      <c r="P23" s="316"/>
      <c r="Q23" s="329">
        <v>4092750.5</v>
      </c>
      <c r="R23" s="329"/>
      <c r="S23" s="329"/>
      <c r="T23" s="329"/>
      <c r="U23" s="329"/>
      <c r="V23" s="329"/>
      <c r="W23" s="329"/>
      <c r="X23" s="331"/>
      <c r="Y23" s="163" t="b">
        <f t="shared" ref="Y23:Y53" si="11">L23=SUM(O23:X23)</f>
        <v>1</v>
      </c>
      <c r="Z23" s="238">
        <f t="shared" ref="Z23:Z53" si="12">ROUND(L23/K23,4)</f>
        <v>0.5</v>
      </c>
      <c r="AA23" s="196" t="b">
        <f t="shared" ref="AA23:AA53" si="13">Z23=N23</f>
        <v>1</v>
      </c>
      <c r="AB23" s="196" t="b">
        <f t="shared" ref="AB23:AB53" si="14">K23=L23+M23</f>
        <v>1</v>
      </c>
      <c r="AC23" s="180"/>
      <c r="AD23" s="180"/>
      <c r="AE23" s="181"/>
      <c r="AF23" s="180"/>
      <c r="AG23" s="180"/>
      <c r="AH23" s="180"/>
      <c r="AI23" s="180"/>
    </row>
    <row r="24" spans="1:35" s="183" customFormat="1" ht="22.5">
      <c r="A24" s="258">
        <v>22</v>
      </c>
      <c r="B24" s="258" t="s">
        <v>589</v>
      </c>
      <c r="C24" s="299" t="s">
        <v>336</v>
      </c>
      <c r="D24" s="268" t="s">
        <v>620</v>
      </c>
      <c r="E24" s="264" t="s">
        <v>240</v>
      </c>
      <c r="F24" s="256" t="s">
        <v>106</v>
      </c>
      <c r="G24" s="257" t="s">
        <v>645</v>
      </c>
      <c r="H24" s="256" t="s">
        <v>66</v>
      </c>
      <c r="I24" s="300">
        <v>0.92600000000000005</v>
      </c>
      <c r="J24" s="260" t="s">
        <v>348</v>
      </c>
      <c r="K24" s="363">
        <v>3944757</v>
      </c>
      <c r="L24" s="262">
        <v>2169616.35</v>
      </c>
      <c r="M24" s="253">
        <f t="shared" si="6"/>
        <v>1775140.65</v>
      </c>
      <c r="N24" s="263">
        <v>0.55000000000000004</v>
      </c>
      <c r="O24" s="316"/>
      <c r="P24" s="316"/>
      <c r="Q24" s="329">
        <v>2169616.35</v>
      </c>
      <c r="R24" s="329"/>
      <c r="S24" s="329"/>
      <c r="T24" s="329"/>
      <c r="U24" s="329"/>
      <c r="V24" s="329"/>
      <c r="W24" s="329"/>
      <c r="X24" s="331"/>
      <c r="Y24" s="163" t="b">
        <f t="shared" si="11"/>
        <v>1</v>
      </c>
      <c r="Z24" s="238">
        <f t="shared" si="12"/>
        <v>0.55000000000000004</v>
      </c>
      <c r="AA24" s="196" t="b">
        <f t="shared" si="13"/>
        <v>1</v>
      </c>
      <c r="AB24" s="196" t="b">
        <f t="shared" si="14"/>
        <v>1</v>
      </c>
      <c r="AC24" s="180"/>
      <c r="AD24" s="180"/>
      <c r="AE24" s="181"/>
      <c r="AF24" s="180"/>
      <c r="AG24" s="180"/>
      <c r="AH24" s="180"/>
      <c r="AI24" s="180"/>
    </row>
    <row r="25" spans="1:35" s="183" customFormat="1" ht="22.5">
      <c r="A25" s="258">
        <v>23</v>
      </c>
      <c r="B25" s="258" t="s">
        <v>590</v>
      </c>
      <c r="C25" s="299" t="s">
        <v>336</v>
      </c>
      <c r="D25" s="268" t="s">
        <v>621</v>
      </c>
      <c r="E25" s="264" t="s">
        <v>193</v>
      </c>
      <c r="F25" s="256" t="s">
        <v>150</v>
      </c>
      <c r="G25" s="257" t="s">
        <v>646</v>
      </c>
      <c r="H25" s="256" t="s">
        <v>66</v>
      </c>
      <c r="I25" s="300">
        <v>0.39</v>
      </c>
      <c r="J25" s="260" t="s">
        <v>373</v>
      </c>
      <c r="K25" s="363">
        <v>814023</v>
      </c>
      <c r="L25" s="262">
        <v>447712.65</v>
      </c>
      <c r="M25" s="253">
        <f t="shared" si="6"/>
        <v>366310.35</v>
      </c>
      <c r="N25" s="263">
        <v>0.55000000000000004</v>
      </c>
      <c r="O25" s="316"/>
      <c r="P25" s="316"/>
      <c r="Q25" s="329">
        <v>447712.65</v>
      </c>
      <c r="R25" s="329"/>
      <c r="S25" s="329"/>
      <c r="T25" s="329"/>
      <c r="U25" s="329"/>
      <c r="V25" s="329"/>
      <c r="W25" s="329"/>
      <c r="X25" s="331"/>
      <c r="Y25" s="163" t="b">
        <f t="shared" si="11"/>
        <v>1</v>
      </c>
      <c r="Z25" s="238">
        <f t="shared" si="12"/>
        <v>0.55000000000000004</v>
      </c>
      <c r="AA25" s="196" t="b">
        <f t="shared" si="13"/>
        <v>1</v>
      </c>
      <c r="AB25" s="196" t="b">
        <f t="shared" si="14"/>
        <v>1</v>
      </c>
      <c r="AC25" s="180"/>
      <c r="AD25" s="180"/>
      <c r="AE25" s="181"/>
      <c r="AF25" s="180"/>
      <c r="AG25" s="180"/>
      <c r="AH25" s="180"/>
      <c r="AI25" s="180"/>
    </row>
    <row r="26" spans="1:35" s="183" customFormat="1" ht="22.5">
      <c r="A26" s="258">
        <v>24</v>
      </c>
      <c r="B26" s="258" t="s">
        <v>591</v>
      </c>
      <c r="C26" s="299" t="s">
        <v>336</v>
      </c>
      <c r="D26" s="268" t="s">
        <v>504</v>
      </c>
      <c r="E26" s="264" t="s">
        <v>221</v>
      </c>
      <c r="F26" s="256" t="s">
        <v>119</v>
      </c>
      <c r="G26" s="257" t="s">
        <v>647</v>
      </c>
      <c r="H26" s="256" t="s">
        <v>65</v>
      </c>
      <c r="I26" s="300">
        <v>0.65600000000000003</v>
      </c>
      <c r="J26" s="260" t="s">
        <v>340</v>
      </c>
      <c r="K26" s="363">
        <v>1143241</v>
      </c>
      <c r="L26" s="262">
        <v>571620.5</v>
      </c>
      <c r="M26" s="253">
        <f t="shared" si="6"/>
        <v>571620.5</v>
      </c>
      <c r="N26" s="263">
        <v>0.5</v>
      </c>
      <c r="O26" s="316"/>
      <c r="P26" s="316"/>
      <c r="Q26" s="329">
        <v>571620.5</v>
      </c>
      <c r="R26" s="329"/>
      <c r="S26" s="329"/>
      <c r="T26" s="329"/>
      <c r="U26" s="329"/>
      <c r="V26" s="329"/>
      <c r="W26" s="329"/>
      <c r="X26" s="331"/>
      <c r="Y26" s="163" t="b">
        <f t="shared" si="11"/>
        <v>1</v>
      </c>
      <c r="Z26" s="238">
        <f t="shared" si="12"/>
        <v>0.5</v>
      </c>
      <c r="AA26" s="196" t="b">
        <f t="shared" si="13"/>
        <v>1</v>
      </c>
      <c r="AB26" s="196" t="b">
        <f t="shared" si="14"/>
        <v>1</v>
      </c>
      <c r="AC26" s="180"/>
      <c r="AD26" s="180"/>
      <c r="AE26" s="181"/>
      <c r="AF26" s="180"/>
      <c r="AG26" s="180"/>
      <c r="AH26" s="180"/>
      <c r="AI26" s="180"/>
    </row>
    <row r="27" spans="1:35" s="183" customFormat="1" ht="22.5">
      <c r="A27" s="258">
        <v>25</v>
      </c>
      <c r="B27" s="258" t="s">
        <v>592</v>
      </c>
      <c r="C27" s="299" t="s">
        <v>336</v>
      </c>
      <c r="D27" s="268" t="s">
        <v>622</v>
      </c>
      <c r="E27" s="264" t="s">
        <v>190</v>
      </c>
      <c r="F27" s="256" t="s">
        <v>150</v>
      </c>
      <c r="G27" s="257" t="s">
        <v>648</v>
      </c>
      <c r="H27" s="256" t="s">
        <v>65</v>
      </c>
      <c r="I27" s="300">
        <v>0.55300000000000005</v>
      </c>
      <c r="J27" s="260" t="s">
        <v>343</v>
      </c>
      <c r="K27" s="363">
        <v>1685951</v>
      </c>
      <c r="L27" s="262">
        <v>842975.5</v>
      </c>
      <c r="M27" s="253">
        <f t="shared" si="6"/>
        <v>842975.5</v>
      </c>
      <c r="N27" s="263">
        <v>0.5</v>
      </c>
      <c r="O27" s="316"/>
      <c r="P27" s="316"/>
      <c r="Q27" s="329">
        <v>842975.5</v>
      </c>
      <c r="R27" s="329"/>
      <c r="S27" s="329"/>
      <c r="T27" s="329"/>
      <c r="U27" s="329"/>
      <c r="V27" s="329"/>
      <c r="W27" s="329"/>
      <c r="X27" s="331"/>
      <c r="Y27" s="163" t="b">
        <f t="shared" si="11"/>
        <v>1</v>
      </c>
      <c r="Z27" s="238">
        <f t="shared" si="12"/>
        <v>0.5</v>
      </c>
      <c r="AA27" s="196" t="b">
        <f t="shared" si="13"/>
        <v>1</v>
      </c>
      <c r="AB27" s="196" t="b">
        <f t="shared" si="14"/>
        <v>1</v>
      </c>
      <c r="AC27" s="180"/>
      <c r="AD27" s="180"/>
      <c r="AE27" s="181"/>
      <c r="AF27" s="180"/>
      <c r="AG27" s="180"/>
      <c r="AH27" s="180"/>
      <c r="AI27" s="180"/>
    </row>
    <row r="28" spans="1:35" s="183" customFormat="1" ht="22.5">
      <c r="A28" s="258">
        <v>26</v>
      </c>
      <c r="B28" s="258" t="s">
        <v>593</v>
      </c>
      <c r="C28" s="299" t="s">
        <v>336</v>
      </c>
      <c r="D28" s="268" t="s">
        <v>623</v>
      </c>
      <c r="E28" s="264" t="s">
        <v>246</v>
      </c>
      <c r="F28" s="256" t="s">
        <v>115</v>
      </c>
      <c r="G28" s="257" t="s">
        <v>649</v>
      </c>
      <c r="H28" s="256" t="s">
        <v>66</v>
      </c>
      <c r="I28" s="300">
        <v>0.39800000000000002</v>
      </c>
      <c r="J28" s="260" t="s">
        <v>562</v>
      </c>
      <c r="K28" s="363">
        <v>686751</v>
      </c>
      <c r="L28" s="262">
        <v>377713.05000000005</v>
      </c>
      <c r="M28" s="253">
        <f t="shared" si="6"/>
        <v>309037.94999999995</v>
      </c>
      <c r="N28" s="263">
        <v>0.55000000000000004</v>
      </c>
      <c r="O28" s="316"/>
      <c r="P28" s="316"/>
      <c r="Q28" s="329">
        <v>377713.05000000005</v>
      </c>
      <c r="R28" s="329"/>
      <c r="S28" s="329"/>
      <c r="T28" s="329"/>
      <c r="U28" s="329"/>
      <c r="V28" s="329"/>
      <c r="W28" s="329"/>
      <c r="X28" s="331"/>
      <c r="Y28" s="163" t="b">
        <f t="shared" si="11"/>
        <v>1</v>
      </c>
      <c r="Z28" s="238">
        <f t="shared" si="12"/>
        <v>0.55000000000000004</v>
      </c>
      <c r="AA28" s="196" t="b">
        <f t="shared" si="13"/>
        <v>1</v>
      </c>
      <c r="AB28" s="196" t="b">
        <f t="shared" si="14"/>
        <v>1</v>
      </c>
      <c r="AC28" s="180"/>
      <c r="AD28" s="180"/>
      <c r="AE28" s="181"/>
      <c r="AF28" s="180"/>
      <c r="AG28" s="180"/>
      <c r="AH28" s="180"/>
      <c r="AI28" s="180"/>
    </row>
    <row r="29" spans="1:35" s="183" customFormat="1" ht="22.5">
      <c r="A29" s="258">
        <v>27</v>
      </c>
      <c r="B29" s="258" t="s">
        <v>594</v>
      </c>
      <c r="C29" s="299" t="s">
        <v>336</v>
      </c>
      <c r="D29" s="268" t="s">
        <v>624</v>
      </c>
      <c r="E29" s="264" t="s">
        <v>233</v>
      </c>
      <c r="F29" s="256" t="s">
        <v>125</v>
      </c>
      <c r="G29" s="257" t="s">
        <v>650</v>
      </c>
      <c r="H29" s="256" t="s">
        <v>65</v>
      </c>
      <c r="I29" s="300">
        <v>0.53100000000000003</v>
      </c>
      <c r="J29" s="260" t="s">
        <v>447</v>
      </c>
      <c r="K29" s="363">
        <v>783399</v>
      </c>
      <c r="L29" s="262">
        <v>391699.5</v>
      </c>
      <c r="M29" s="253">
        <f t="shared" si="6"/>
        <v>391699.5</v>
      </c>
      <c r="N29" s="263">
        <v>0.5</v>
      </c>
      <c r="O29" s="316"/>
      <c r="P29" s="316"/>
      <c r="Q29" s="329">
        <v>391699.5</v>
      </c>
      <c r="R29" s="329"/>
      <c r="S29" s="329"/>
      <c r="T29" s="329"/>
      <c r="U29" s="329"/>
      <c r="V29" s="329"/>
      <c r="W29" s="329"/>
      <c r="X29" s="331"/>
      <c r="Y29" s="163" t="b">
        <f t="shared" si="11"/>
        <v>1</v>
      </c>
      <c r="Z29" s="238">
        <f t="shared" si="12"/>
        <v>0.5</v>
      </c>
      <c r="AA29" s="196" t="b">
        <f t="shared" si="13"/>
        <v>1</v>
      </c>
      <c r="AB29" s="196" t="b">
        <f t="shared" si="14"/>
        <v>1</v>
      </c>
      <c r="AC29" s="180"/>
      <c r="AD29" s="180"/>
      <c r="AE29" s="181"/>
      <c r="AF29" s="180"/>
      <c r="AG29" s="180"/>
      <c r="AH29" s="180"/>
      <c r="AI29" s="180"/>
    </row>
    <row r="30" spans="1:35" s="183" customFormat="1" ht="22.5">
      <c r="A30" s="258">
        <v>28</v>
      </c>
      <c r="B30" s="258" t="s">
        <v>595</v>
      </c>
      <c r="C30" s="299" t="s">
        <v>336</v>
      </c>
      <c r="D30" s="268" t="s">
        <v>625</v>
      </c>
      <c r="E30" s="264" t="s">
        <v>189</v>
      </c>
      <c r="F30" s="256" t="s">
        <v>112</v>
      </c>
      <c r="G30" s="257" t="s">
        <v>651</v>
      </c>
      <c r="H30" s="256" t="s">
        <v>147</v>
      </c>
      <c r="I30" s="300">
        <v>0.23699999999999999</v>
      </c>
      <c r="J30" s="260" t="s">
        <v>340</v>
      </c>
      <c r="K30" s="363">
        <v>441846</v>
      </c>
      <c r="L30" s="262">
        <v>220923</v>
      </c>
      <c r="M30" s="253">
        <f t="shared" si="6"/>
        <v>220923</v>
      </c>
      <c r="N30" s="263">
        <v>0.5</v>
      </c>
      <c r="O30" s="316"/>
      <c r="P30" s="316"/>
      <c r="Q30" s="329">
        <v>220923</v>
      </c>
      <c r="R30" s="329"/>
      <c r="S30" s="329"/>
      <c r="T30" s="329"/>
      <c r="U30" s="329"/>
      <c r="V30" s="329"/>
      <c r="W30" s="329"/>
      <c r="X30" s="331"/>
      <c r="Y30" s="163" t="b">
        <f t="shared" si="11"/>
        <v>1</v>
      </c>
      <c r="Z30" s="238">
        <f t="shared" si="12"/>
        <v>0.5</v>
      </c>
      <c r="AA30" s="196" t="b">
        <f t="shared" si="13"/>
        <v>1</v>
      </c>
      <c r="AB30" s="196" t="b">
        <f t="shared" si="14"/>
        <v>1</v>
      </c>
      <c r="AC30" s="180"/>
      <c r="AD30" s="180"/>
      <c r="AE30" s="181"/>
      <c r="AF30" s="180"/>
      <c r="AG30" s="180"/>
      <c r="AH30" s="180"/>
      <c r="AI30" s="180"/>
    </row>
    <row r="31" spans="1:35" s="183" customFormat="1" ht="22.5">
      <c r="A31" s="258">
        <v>29</v>
      </c>
      <c r="B31" s="258" t="s">
        <v>596</v>
      </c>
      <c r="C31" s="299" t="s">
        <v>336</v>
      </c>
      <c r="D31" s="268" t="s">
        <v>626</v>
      </c>
      <c r="E31" s="264" t="s">
        <v>222</v>
      </c>
      <c r="F31" s="256" t="s">
        <v>156</v>
      </c>
      <c r="G31" s="257" t="s">
        <v>652</v>
      </c>
      <c r="H31" s="256" t="s">
        <v>65</v>
      </c>
      <c r="I31" s="300">
        <v>0.23499999999999999</v>
      </c>
      <c r="J31" s="260" t="s">
        <v>676</v>
      </c>
      <c r="K31" s="363">
        <v>1187898</v>
      </c>
      <c r="L31" s="262">
        <v>593949</v>
      </c>
      <c r="M31" s="253">
        <f t="shared" si="6"/>
        <v>593949</v>
      </c>
      <c r="N31" s="263">
        <v>0.5</v>
      </c>
      <c r="O31" s="316"/>
      <c r="P31" s="316"/>
      <c r="Q31" s="329">
        <v>593949</v>
      </c>
      <c r="R31" s="329"/>
      <c r="S31" s="329"/>
      <c r="T31" s="329"/>
      <c r="U31" s="329"/>
      <c r="V31" s="329"/>
      <c r="W31" s="329"/>
      <c r="X31" s="331"/>
      <c r="Y31" s="163" t="b">
        <f t="shared" si="11"/>
        <v>1</v>
      </c>
      <c r="Z31" s="238">
        <f t="shared" si="12"/>
        <v>0.5</v>
      </c>
      <c r="AA31" s="196" t="b">
        <f t="shared" si="13"/>
        <v>1</v>
      </c>
      <c r="AB31" s="196" t="b">
        <f t="shared" si="14"/>
        <v>1</v>
      </c>
      <c r="AC31" s="180"/>
      <c r="AD31" s="180"/>
      <c r="AE31" s="181"/>
      <c r="AF31" s="180"/>
      <c r="AG31" s="180"/>
      <c r="AH31" s="180"/>
      <c r="AI31" s="180"/>
    </row>
    <row r="32" spans="1:35" s="183" customFormat="1" ht="22.5">
      <c r="A32" s="258">
        <v>30</v>
      </c>
      <c r="B32" s="258" t="s">
        <v>597</v>
      </c>
      <c r="C32" s="299" t="s">
        <v>336</v>
      </c>
      <c r="D32" s="268" t="s">
        <v>625</v>
      </c>
      <c r="E32" s="264" t="s">
        <v>189</v>
      </c>
      <c r="F32" s="256" t="s">
        <v>112</v>
      </c>
      <c r="G32" s="257" t="s">
        <v>653</v>
      </c>
      <c r="H32" s="256" t="s">
        <v>66</v>
      </c>
      <c r="I32" s="300">
        <v>0.28000000000000003</v>
      </c>
      <c r="J32" s="260" t="s">
        <v>340</v>
      </c>
      <c r="K32" s="363">
        <v>912687</v>
      </c>
      <c r="L32" s="262">
        <v>456343.5</v>
      </c>
      <c r="M32" s="253">
        <f t="shared" si="6"/>
        <v>456343.5</v>
      </c>
      <c r="N32" s="263">
        <v>0.5</v>
      </c>
      <c r="O32" s="316"/>
      <c r="P32" s="316"/>
      <c r="Q32" s="329">
        <v>456343.5</v>
      </c>
      <c r="R32" s="329"/>
      <c r="S32" s="329"/>
      <c r="T32" s="329"/>
      <c r="U32" s="329"/>
      <c r="V32" s="329"/>
      <c r="W32" s="329"/>
      <c r="X32" s="331"/>
      <c r="Y32" s="163" t="b">
        <f t="shared" si="11"/>
        <v>1</v>
      </c>
      <c r="Z32" s="238">
        <f t="shared" si="12"/>
        <v>0.5</v>
      </c>
      <c r="AA32" s="196" t="b">
        <f t="shared" si="13"/>
        <v>1</v>
      </c>
      <c r="AB32" s="196" t="b">
        <f t="shared" si="14"/>
        <v>1</v>
      </c>
      <c r="AC32" s="180"/>
      <c r="AD32" s="180"/>
      <c r="AE32" s="181"/>
      <c r="AF32" s="180"/>
      <c r="AG32" s="180"/>
      <c r="AH32" s="180"/>
      <c r="AI32" s="180"/>
    </row>
    <row r="33" spans="1:35" s="183" customFormat="1" ht="22.5">
      <c r="A33" s="258">
        <v>31</v>
      </c>
      <c r="B33" s="258" t="s">
        <v>598</v>
      </c>
      <c r="C33" s="299" t="s">
        <v>336</v>
      </c>
      <c r="D33" s="268" t="s">
        <v>627</v>
      </c>
      <c r="E33" s="264" t="s">
        <v>245</v>
      </c>
      <c r="F33" s="256" t="s">
        <v>115</v>
      </c>
      <c r="G33" s="257" t="s">
        <v>654</v>
      </c>
      <c r="H33" s="256" t="s">
        <v>65</v>
      </c>
      <c r="I33" s="300">
        <v>0.156</v>
      </c>
      <c r="J33" s="260" t="s">
        <v>677</v>
      </c>
      <c r="K33" s="363">
        <v>618134</v>
      </c>
      <c r="L33" s="262">
        <v>309067</v>
      </c>
      <c r="M33" s="253">
        <f t="shared" si="6"/>
        <v>309067</v>
      </c>
      <c r="N33" s="263">
        <v>0.5</v>
      </c>
      <c r="O33" s="316"/>
      <c r="P33" s="316"/>
      <c r="Q33" s="329">
        <v>309067</v>
      </c>
      <c r="R33" s="329"/>
      <c r="S33" s="329"/>
      <c r="T33" s="329"/>
      <c r="U33" s="329"/>
      <c r="V33" s="329"/>
      <c r="W33" s="329"/>
      <c r="X33" s="331"/>
      <c r="Y33" s="163" t="b">
        <f t="shared" si="11"/>
        <v>1</v>
      </c>
      <c r="Z33" s="238">
        <f t="shared" si="12"/>
        <v>0.5</v>
      </c>
      <c r="AA33" s="196" t="b">
        <f t="shared" si="13"/>
        <v>1</v>
      </c>
      <c r="AB33" s="196" t="b">
        <f t="shared" si="14"/>
        <v>1</v>
      </c>
      <c r="AC33" s="180"/>
      <c r="AD33" s="180"/>
      <c r="AE33" s="181"/>
      <c r="AF33" s="180"/>
      <c r="AG33" s="180"/>
      <c r="AH33" s="180"/>
      <c r="AI33" s="180"/>
    </row>
    <row r="34" spans="1:35" s="183" customFormat="1" ht="22.5">
      <c r="A34" s="258">
        <v>32</v>
      </c>
      <c r="B34" s="258" t="s">
        <v>599</v>
      </c>
      <c r="C34" s="299" t="s">
        <v>336</v>
      </c>
      <c r="D34" s="268" t="s">
        <v>628</v>
      </c>
      <c r="E34" s="264" t="s">
        <v>219</v>
      </c>
      <c r="F34" s="256" t="s">
        <v>99</v>
      </c>
      <c r="G34" s="257" t="s">
        <v>655</v>
      </c>
      <c r="H34" s="256" t="s">
        <v>66</v>
      </c>
      <c r="I34" s="300">
        <v>0.78700000000000003</v>
      </c>
      <c r="J34" s="260" t="s">
        <v>340</v>
      </c>
      <c r="K34" s="363">
        <v>1740656</v>
      </c>
      <c r="L34" s="262">
        <v>870328</v>
      </c>
      <c r="M34" s="253">
        <f t="shared" si="6"/>
        <v>870328</v>
      </c>
      <c r="N34" s="263">
        <v>0.5</v>
      </c>
      <c r="O34" s="316"/>
      <c r="P34" s="316"/>
      <c r="Q34" s="329">
        <v>870328</v>
      </c>
      <c r="R34" s="329"/>
      <c r="S34" s="329"/>
      <c r="T34" s="329"/>
      <c r="U34" s="329"/>
      <c r="V34" s="329"/>
      <c r="W34" s="329"/>
      <c r="X34" s="331"/>
      <c r="Y34" s="163" t="b">
        <f t="shared" si="11"/>
        <v>1</v>
      </c>
      <c r="Z34" s="238">
        <f t="shared" si="12"/>
        <v>0.5</v>
      </c>
      <c r="AA34" s="196" t="b">
        <f t="shared" si="13"/>
        <v>1</v>
      </c>
      <c r="AB34" s="196" t="b">
        <f t="shared" si="14"/>
        <v>1</v>
      </c>
      <c r="AC34" s="180"/>
      <c r="AD34" s="180"/>
      <c r="AE34" s="181"/>
      <c r="AF34" s="180"/>
      <c r="AG34" s="180"/>
      <c r="AH34" s="180"/>
      <c r="AI34" s="180"/>
    </row>
    <row r="35" spans="1:35" s="183" customFormat="1" ht="33.75">
      <c r="A35" s="258">
        <v>33</v>
      </c>
      <c r="B35" s="258" t="s">
        <v>600</v>
      </c>
      <c r="C35" s="299" t="s">
        <v>336</v>
      </c>
      <c r="D35" s="268" t="s">
        <v>629</v>
      </c>
      <c r="E35" s="264" t="s">
        <v>186</v>
      </c>
      <c r="F35" s="256" t="s">
        <v>112</v>
      </c>
      <c r="G35" s="257" t="s">
        <v>656</v>
      </c>
      <c r="H35" s="256" t="s">
        <v>147</v>
      </c>
      <c r="I35" s="300">
        <v>1.6639999999999999</v>
      </c>
      <c r="J35" s="260" t="s">
        <v>341</v>
      </c>
      <c r="K35" s="363">
        <v>894930</v>
      </c>
      <c r="L35" s="262">
        <v>447465</v>
      </c>
      <c r="M35" s="253">
        <f t="shared" si="6"/>
        <v>447465</v>
      </c>
      <c r="N35" s="263">
        <v>0.5</v>
      </c>
      <c r="O35" s="316"/>
      <c r="P35" s="316"/>
      <c r="Q35" s="329">
        <v>447465</v>
      </c>
      <c r="R35" s="329"/>
      <c r="S35" s="329"/>
      <c r="T35" s="329"/>
      <c r="U35" s="329"/>
      <c r="V35" s="329"/>
      <c r="W35" s="329"/>
      <c r="X35" s="331"/>
      <c r="Y35" s="163" t="b">
        <f t="shared" si="11"/>
        <v>1</v>
      </c>
      <c r="Z35" s="238">
        <f t="shared" si="12"/>
        <v>0.5</v>
      </c>
      <c r="AA35" s="196" t="b">
        <f t="shared" si="13"/>
        <v>1</v>
      </c>
      <c r="AB35" s="196" t="b">
        <f t="shared" si="14"/>
        <v>1</v>
      </c>
      <c r="AC35" s="180"/>
      <c r="AD35" s="180"/>
      <c r="AE35" s="181"/>
      <c r="AF35" s="180"/>
      <c r="AG35" s="180"/>
      <c r="AH35" s="180"/>
      <c r="AI35" s="180"/>
    </row>
    <row r="36" spans="1:35" s="183" customFormat="1" ht="22.5">
      <c r="A36" s="258">
        <v>34</v>
      </c>
      <c r="B36" s="258" t="s">
        <v>601</v>
      </c>
      <c r="C36" s="299" t="s">
        <v>336</v>
      </c>
      <c r="D36" s="268" t="s">
        <v>472</v>
      </c>
      <c r="E36" s="264" t="s">
        <v>242</v>
      </c>
      <c r="F36" s="256" t="s">
        <v>115</v>
      </c>
      <c r="G36" s="257" t="s">
        <v>657</v>
      </c>
      <c r="H36" s="256" t="s">
        <v>66</v>
      </c>
      <c r="I36" s="300">
        <v>0.39600000000000002</v>
      </c>
      <c r="J36" s="260" t="s">
        <v>342</v>
      </c>
      <c r="K36" s="363">
        <v>1472380</v>
      </c>
      <c r="L36" s="262">
        <v>736190</v>
      </c>
      <c r="M36" s="253">
        <f t="shared" si="6"/>
        <v>736190</v>
      </c>
      <c r="N36" s="263">
        <v>0.5</v>
      </c>
      <c r="O36" s="316"/>
      <c r="P36" s="316"/>
      <c r="Q36" s="329">
        <v>736190</v>
      </c>
      <c r="R36" s="329"/>
      <c r="S36" s="329"/>
      <c r="T36" s="329"/>
      <c r="U36" s="329"/>
      <c r="V36" s="329"/>
      <c r="W36" s="329"/>
      <c r="X36" s="331"/>
      <c r="Y36" s="163" t="b">
        <f t="shared" si="11"/>
        <v>1</v>
      </c>
      <c r="Z36" s="238">
        <f t="shared" si="12"/>
        <v>0.5</v>
      </c>
      <c r="AA36" s="196" t="b">
        <f t="shared" si="13"/>
        <v>1</v>
      </c>
      <c r="AB36" s="196" t="b">
        <f t="shared" si="14"/>
        <v>1</v>
      </c>
      <c r="AC36" s="180"/>
      <c r="AD36" s="180"/>
      <c r="AE36" s="181"/>
      <c r="AF36" s="180"/>
      <c r="AG36" s="180"/>
      <c r="AH36" s="180"/>
      <c r="AI36" s="180"/>
    </row>
    <row r="37" spans="1:35" s="172" customFormat="1">
      <c r="A37" s="229">
        <v>35</v>
      </c>
      <c r="B37" s="229" t="s">
        <v>602</v>
      </c>
      <c r="C37" s="284" t="s">
        <v>335</v>
      </c>
      <c r="D37" s="250" t="s">
        <v>630</v>
      </c>
      <c r="E37" s="231" t="s">
        <v>211</v>
      </c>
      <c r="F37" s="228" t="s">
        <v>102</v>
      </c>
      <c r="G37" s="230" t="s">
        <v>658</v>
      </c>
      <c r="H37" s="228" t="s">
        <v>66</v>
      </c>
      <c r="I37" s="246">
        <v>2.8250000000000002</v>
      </c>
      <c r="J37" s="247" t="s">
        <v>678</v>
      </c>
      <c r="K37" s="361">
        <v>2807534</v>
      </c>
      <c r="L37" s="248">
        <v>1403767</v>
      </c>
      <c r="M37" s="233">
        <f t="shared" si="6"/>
        <v>1403767</v>
      </c>
      <c r="N37" s="234">
        <v>0.5</v>
      </c>
      <c r="O37" s="309"/>
      <c r="P37" s="309"/>
      <c r="Q37" s="327">
        <v>500000</v>
      </c>
      <c r="R37" s="327">
        <v>903767</v>
      </c>
      <c r="S37" s="327"/>
      <c r="T37" s="327"/>
      <c r="U37" s="327"/>
      <c r="V37" s="327"/>
      <c r="W37" s="327"/>
      <c r="X37" s="332"/>
      <c r="Y37" s="163" t="b">
        <f t="shared" si="11"/>
        <v>1</v>
      </c>
      <c r="Z37" s="238">
        <f t="shared" si="12"/>
        <v>0.5</v>
      </c>
      <c r="AA37" s="196" t="b">
        <f t="shared" si="13"/>
        <v>1</v>
      </c>
      <c r="AB37" s="196" t="b">
        <f t="shared" si="14"/>
        <v>1</v>
      </c>
      <c r="AC37" s="184"/>
      <c r="AD37" s="184"/>
      <c r="AE37" s="171"/>
      <c r="AF37" s="184"/>
      <c r="AG37" s="184"/>
      <c r="AH37" s="184"/>
      <c r="AI37" s="184"/>
    </row>
    <row r="38" spans="1:35" s="183" customFormat="1" ht="22.5">
      <c r="A38" s="258">
        <v>36</v>
      </c>
      <c r="B38" s="258" t="s">
        <v>603</v>
      </c>
      <c r="C38" s="299" t="s">
        <v>336</v>
      </c>
      <c r="D38" s="268" t="s">
        <v>631</v>
      </c>
      <c r="E38" s="264" t="s">
        <v>243</v>
      </c>
      <c r="F38" s="256" t="s">
        <v>115</v>
      </c>
      <c r="G38" s="257" t="s">
        <v>659</v>
      </c>
      <c r="H38" s="256" t="s">
        <v>66</v>
      </c>
      <c r="I38" s="300">
        <v>1.1200000000000001</v>
      </c>
      <c r="J38" s="260" t="s">
        <v>679</v>
      </c>
      <c r="K38" s="363">
        <v>814920</v>
      </c>
      <c r="L38" s="262">
        <v>407460</v>
      </c>
      <c r="M38" s="253">
        <f t="shared" si="6"/>
        <v>407460</v>
      </c>
      <c r="N38" s="263">
        <v>0.5</v>
      </c>
      <c r="O38" s="316"/>
      <c r="P38" s="316"/>
      <c r="Q38" s="329">
        <v>407460</v>
      </c>
      <c r="R38" s="329"/>
      <c r="S38" s="329"/>
      <c r="T38" s="329"/>
      <c r="U38" s="329"/>
      <c r="V38" s="329"/>
      <c r="W38" s="329"/>
      <c r="X38" s="331"/>
      <c r="Y38" s="163" t="b">
        <f t="shared" si="11"/>
        <v>1</v>
      </c>
      <c r="Z38" s="238">
        <f t="shared" si="12"/>
        <v>0.5</v>
      </c>
      <c r="AA38" s="196" t="b">
        <f t="shared" si="13"/>
        <v>1</v>
      </c>
      <c r="AB38" s="196" t="b">
        <f t="shared" si="14"/>
        <v>1</v>
      </c>
      <c r="AC38" s="180"/>
      <c r="AD38" s="180"/>
      <c r="AE38" s="181"/>
      <c r="AF38" s="180"/>
      <c r="AG38" s="180"/>
      <c r="AH38" s="180"/>
      <c r="AI38" s="180"/>
    </row>
    <row r="39" spans="1:35" s="183" customFormat="1" ht="22.5">
      <c r="A39" s="258">
        <v>37</v>
      </c>
      <c r="B39" s="258" t="s">
        <v>604</v>
      </c>
      <c r="C39" s="299" t="s">
        <v>336</v>
      </c>
      <c r="D39" s="268" t="s">
        <v>632</v>
      </c>
      <c r="E39" s="264" t="s">
        <v>223</v>
      </c>
      <c r="F39" s="256" t="s">
        <v>156</v>
      </c>
      <c r="G39" s="257" t="s">
        <v>660</v>
      </c>
      <c r="H39" s="256" t="s">
        <v>66</v>
      </c>
      <c r="I39" s="300">
        <v>0.94699999999999995</v>
      </c>
      <c r="J39" s="260" t="s">
        <v>340</v>
      </c>
      <c r="K39" s="363">
        <v>2969540</v>
      </c>
      <c r="L39" s="262">
        <v>1484770</v>
      </c>
      <c r="M39" s="253">
        <f t="shared" si="6"/>
        <v>1484770</v>
      </c>
      <c r="N39" s="263">
        <v>0.5</v>
      </c>
      <c r="O39" s="316"/>
      <c r="P39" s="316"/>
      <c r="Q39" s="329">
        <v>1484770</v>
      </c>
      <c r="R39" s="329"/>
      <c r="S39" s="329"/>
      <c r="T39" s="329"/>
      <c r="U39" s="329"/>
      <c r="V39" s="329"/>
      <c r="W39" s="329"/>
      <c r="X39" s="331"/>
      <c r="Y39" s="163" t="b">
        <f t="shared" si="11"/>
        <v>1</v>
      </c>
      <c r="Z39" s="238">
        <f t="shared" si="12"/>
        <v>0.5</v>
      </c>
      <c r="AA39" s="196" t="b">
        <f t="shared" si="13"/>
        <v>1</v>
      </c>
      <c r="AB39" s="196" t="b">
        <f t="shared" si="14"/>
        <v>1</v>
      </c>
      <c r="AC39" s="180"/>
      <c r="AD39" s="180"/>
      <c r="AE39" s="181"/>
      <c r="AF39" s="180"/>
      <c r="AG39" s="180"/>
      <c r="AH39" s="180"/>
      <c r="AI39" s="180"/>
    </row>
    <row r="40" spans="1:35" s="183" customFormat="1" ht="22.5">
      <c r="A40" s="258">
        <v>38</v>
      </c>
      <c r="B40" s="258" t="s">
        <v>605</v>
      </c>
      <c r="C40" s="299" t="s">
        <v>336</v>
      </c>
      <c r="D40" s="268" t="s">
        <v>98</v>
      </c>
      <c r="E40" s="264" t="s">
        <v>217</v>
      </c>
      <c r="F40" s="256" t="s">
        <v>99</v>
      </c>
      <c r="G40" s="257" t="s">
        <v>661</v>
      </c>
      <c r="H40" s="256" t="s">
        <v>65</v>
      </c>
      <c r="I40" s="300">
        <v>0.79400000000000004</v>
      </c>
      <c r="J40" s="260" t="s">
        <v>341</v>
      </c>
      <c r="K40" s="363">
        <v>5261580</v>
      </c>
      <c r="L40" s="262">
        <v>2630790</v>
      </c>
      <c r="M40" s="253">
        <f t="shared" si="6"/>
        <v>2630790</v>
      </c>
      <c r="N40" s="263">
        <v>0.5</v>
      </c>
      <c r="O40" s="316"/>
      <c r="P40" s="316"/>
      <c r="Q40" s="329">
        <v>2630790</v>
      </c>
      <c r="R40" s="329"/>
      <c r="S40" s="329"/>
      <c r="T40" s="329"/>
      <c r="U40" s="329"/>
      <c r="V40" s="329"/>
      <c r="W40" s="329"/>
      <c r="X40" s="331"/>
      <c r="Y40" s="163" t="b">
        <f t="shared" si="11"/>
        <v>1</v>
      </c>
      <c r="Z40" s="238">
        <f t="shared" si="12"/>
        <v>0.5</v>
      </c>
      <c r="AA40" s="196" t="b">
        <f t="shared" si="13"/>
        <v>1</v>
      </c>
      <c r="AB40" s="196" t="b">
        <f t="shared" si="14"/>
        <v>1</v>
      </c>
      <c r="AC40" s="180"/>
      <c r="AD40" s="180"/>
      <c r="AE40" s="181"/>
      <c r="AF40" s="180"/>
      <c r="AG40" s="180"/>
      <c r="AH40" s="180"/>
      <c r="AI40" s="180"/>
    </row>
    <row r="41" spans="1:35" s="183" customFormat="1" ht="22.5">
      <c r="A41" s="258">
        <v>39</v>
      </c>
      <c r="B41" s="258" t="s">
        <v>606</v>
      </c>
      <c r="C41" s="299" t="s">
        <v>336</v>
      </c>
      <c r="D41" s="268" t="s">
        <v>438</v>
      </c>
      <c r="E41" s="264" t="s">
        <v>231</v>
      </c>
      <c r="F41" s="256" t="s">
        <v>125</v>
      </c>
      <c r="G41" s="257" t="s">
        <v>662</v>
      </c>
      <c r="H41" s="256" t="s">
        <v>65</v>
      </c>
      <c r="I41" s="300">
        <v>0.38</v>
      </c>
      <c r="J41" s="260" t="s">
        <v>342</v>
      </c>
      <c r="K41" s="363">
        <v>2948562</v>
      </c>
      <c r="L41" s="262">
        <v>1474281</v>
      </c>
      <c r="M41" s="253">
        <f t="shared" si="6"/>
        <v>1474281</v>
      </c>
      <c r="N41" s="263">
        <v>0.5</v>
      </c>
      <c r="O41" s="316"/>
      <c r="P41" s="316"/>
      <c r="Q41" s="329">
        <v>1474281</v>
      </c>
      <c r="R41" s="329"/>
      <c r="S41" s="329"/>
      <c r="T41" s="329"/>
      <c r="U41" s="329"/>
      <c r="V41" s="329"/>
      <c r="W41" s="329"/>
      <c r="X41" s="331"/>
      <c r="Y41" s="163" t="b">
        <f t="shared" si="11"/>
        <v>1</v>
      </c>
      <c r="Z41" s="238">
        <f t="shared" si="12"/>
        <v>0.5</v>
      </c>
      <c r="AA41" s="196" t="b">
        <f t="shared" si="13"/>
        <v>1</v>
      </c>
      <c r="AB41" s="196" t="b">
        <f t="shared" si="14"/>
        <v>1</v>
      </c>
      <c r="AC41" s="180"/>
      <c r="AD41" s="180"/>
      <c r="AE41" s="181"/>
      <c r="AF41" s="180"/>
      <c r="AG41" s="180"/>
      <c r="AH41" s="180"/>
      <c r="AI41" s="180"/>
    </row>
    <row r="42" spans="1:35" s="183" customFormat="1" ht="22.5">
      <c r="A42" s="258">
        <v>40</v>
      </c>
      <c r="B42" s="258" t="s">
        <v>607</v>
      </c>
      <c r="C42" s="299" t="s">
        <v>336</v>
      </c>
      <c r="D42" s="268" t="s">
        <v>633</v>
      </c>
      <c r="E42" s="264" t="s">
        <v>167</v>
      </c>
      <c r="F42" s="256" t="s">
        <v>176</v>
      </c>
      <c r="G42" s="257" t="s">
        <v>663</v>
      </c>
      <c r="H42" s="256" t="s">
        <v>65</v>
      </c>
      <c r="I42" s="300">
        <v>0.16700000000000001</v>
      </c>
      <c r="J42" s="260" t="s">
        <v>680</v>
      </c>
      <c r="K42" s="363">
        <v>1205375</v>
      </c>
      <c r="L42" s="262">
        <v>602687.5</v>
      </c>
      <c r="M42" s="253">
        <f t="shared" si="6"/>
        <v>602687.5</v>
      </c>
      <c r="N42" s="263">
        <v>0.5</v>
      </c>
      <c r="O42" s="316"/>
      <c r="P42" s="316"/>
      <c r="Q42" s="329">
        <v>602687.5</v>
      </c>
      <c r="R42" s="329"/>
      <c r="S42" s="329"/>
      <c r="T42" s="329"/>
      <c r="U42" s="329"/>
      <c r="V42" s="329"/>
      <c r="W42" s="329"/>
      <c r="X42" s="331"/>
      <c r="Y42" s="163" t="b">
        <f t="shared" si="11"/>
        <v>1</v>
      </c>
      <c r="Z42" s="238">
        <f t="shared" si="12"/>
        <v>0.5</v>
      </c>
      <c r="AA42" s="196" t="b">
        <f t="shared" si="13"/>
        <v>1</v>
      </c>
      <c r="AB42" s="196" t="b">
        <f t="shared" si="14"/>
        <v>1</v>
      </c>
      <c r="AC42" s="180"/>
      <c r="AD42" s="180"/>
      <c r="AE42" s="181"/>
      <c r="AF42" s="180"/>
      <c r="AG42" s="180"/>
      <c r="AH42" s="180"/>
      <c r="AI42" s="180"/>
    </row>
    <row r="43" spans="1:35" s="183" customFormat="1" ht="33.75">
      <c r="A43" s="258">
        <v>41</v>
      </c>
      <c r="B43" s="258" t="s">
        <v>608</v>
      </c>
      <c r="C43" s="299" t="s">
        <v>336</v>
      </c>
      <c r="D43" s="268" t="s">
        <v>634</v>
      </c>
      <c r="E43" s="264" t="s">
        <v>244</v>
      </c>
      <c r="F43" s="256" t="s">
        <v>115</v>
      </c>
      <c r="G43" s="257" t="s">
        <v>664</v>
      </c>
      <c r="H43" s="256" t="s">
        <v>65</v>
      </c>
      <c r="I43" s="300">
        <v>1.575</v>
      </c>
      <c r="J43" s="260" t="s">
        <v>342</v>
      </c>
      <c r="K43" s="363">
        <v>1483301</v>
      </c>
      <c r="L43" s="262">
        <v>815815.55</v>
      </c>
      <c r="M43" s="253">
        <f t="shared" si="6"/>
        <v>667485.44999999995</v>
      </c>
      <c r="N43" s="263">
        <v>0.55000000000000004</v>
      </c>
      <c r="O43" s="316"/>
      <c r="P43" s="316"/>
      <c r="Q43" s="329">
        <v>815815.55</v>
      </c>
      <c r="R43" s="329"/>
      <c r="S43" s="329"/>
      <c r="T43" s="329"/>
      <c r="U43" s="329"/>
      <c r="V43" s="329"/>
      <c r="W43" s="329"/>
      <c r="X43" s="331"/>
      <c r="Y43" s="163" t="b">
        <f t="shared" si="11"/>
        <v>1</v>
      </c>
      <c r="Z43" s="238">
        <f t="shared" si="12"/>
        <v>0.55000000000000004</v>
      </c>
      <c r="AA43" s="196" t="b">
        <f t="shared" si="13"/>
        <v>1</v>
      </c>
      <c r="AB43" s="196" t="b">
        <f t="shared" si="14"/>
        <v>1</v>
      </c>
      <c r="AC43" s="180"/>
      <c r="AD43" s="180"/>
      <c r="AE43" s="181"/>
      <c r="AF43" s="180"/>
      <c r="AG43" s="180"/>
      <c r="AH43" s="180"/>
      <c r="AI43" s="180"/>
    </row>
    <row r="44" spans="1:35" s="183" customFormat="1" ht="22.5">
      <c r="A44" s="258">
        <v>42</v>
      </c>
      <c r="B44" s="258" t="s">
        <v>609</v>
      </c>
      <c r="C44" s="299" t="s">
        <v>336</v>
      </c>
      <c r="D44" s="268" t="s">
        <v>635</v>
      </c>
      <c r="E44" s="264" t="s">
        <v>196</v>
      </c>
      <c r="F44" s="256" t="s">
        <v>154</v>
      </c>
      <c r="G44" s="257" t="s">
        <v>665</v>
      </c>
      <c r="H44" s="256" t="s">
        <v>66</v>
      </c>
      <c r="I44" s="300">
        <v>2.8</v>
      </c>
      <c r="J44" s="260" t="s">
        <v>340</v>
      </c>
      <c r="K44" s="363">
        <v>1420000</v>
      </c>
      <c r="L44" s="262">
        <v>710000</v>
      </c>
      <c r="M44" s="253">
        <f t="shared" si="6"/>
        <v>710000</v>
      </c>
      <c r="N44" s="263">
        <v>0.5</v>
      </c>
      <c r="O44" s="316"/>
      <c r="P44" s="316"/>
      <c r="Q44" s="329">
        <v>710000</v>
      </c>
      <c r="R44" s="329"/>
      <c r="S44" s="329"/>
      <c r="T44" s="329"/>
      <c r="U44" s="329"/>
      <c r="V44" s="329"/>
      <c r="W44" s="329"/>
      <c r="X44" s="331"/>
      <c r="Y44" s="163" t="b">
        <f t="shared" si="11"/>
        <v>1</v>
      </c>
      <c r="Z44" s="238">
        <f t="shared" si="12"/>
        <v>0.5</v>
      </c>
      <c r="AA44" s="196" t="b">
        <f t="shared" si="13"/>
        <v>1</v>
      </c>
      <c r="AB44" s="196" t="b">
        <f t="shared" si="14"/>
        <v>1</v>
      </c>
      <c r="AC44" s="180"/>
      <c r="AD44" s="180"/>
      <c r="AE44" s="181"/>
      <c r="AF44" s="180"/>
      <c r="AG44" s="180"/>
      <c r="AH44" s="180"/>
      <c r="AI44" s="180"/>
    </row>
    <row r="45" spans="1:35" s="183" customFormat="1" ht="22.5">
      <c r="A45" s="258">
        <v>43</v>
      </c>
      <c r="B45" s="258" t="s">
        <v>610</v>
      </c>
      <c r="C45" s="299" t="s">
        <v>336</v>
      </c>
      <c r="D45" s="268" t="s">
        <v>636</v>
      </c>
      <c r="E45" s="264" t="s">
        <v>209</v>
      </c>
      <c r="F45" s="256" t="s">
        <v>102</v>
      </c>
      <c r="G45" s="257" t="s">
        <v>666</v>
      </c>
      <c r="H45" s="256" t="s">
        <v>66</v>
      </c>
      <c r="I45" s="300">
        <v>1.631</v>
      </c>
      <c r="J45" s="260" t="s">
        <v>681</v>
      </c>
      <c r="K45" s="363">
        <v>534118</v>
      </c>
      <c r="L45" s="262">
        <v>293764.90000000002</v>
      </c>
      <c r="M45" s="253">
        <f t="shared" si="6"/>
        <v>240353.09999999998</v>
      </c>
      <c r="N45" s="263">
        <v>0.55000000000000004</v>
      </c>
      <c r="O45" s="316"/>
      <c r="P45" s="316"/>
      <c r="Q45" s="329">
        <v>293764.90000000002</v>
      </c>
      <c r="R45" s="329"/>
      <c r="S45" s="329"/>
      <c r="T45" s="329"/>
      <c r="U45" s="329"/>
      <c r="V45" s="329"/>
      <c r="W45" s="329"/>
      <c r="X45" s="331"/>
      <c r="Y45" s="163" t="b">
        <f t="shared" si="11"/>
        <v>1</v>
      </c>
      <c r="Z45" s="238">
        <f t="shared" si="12"/>
        <v>0.55000000000000004</v>
      </c>
      <c r="AA45" s="196" t="b">
        <f t="shared" si="13"/>
        <v>1</v>
      </c>
      <c r="AB45" s="196" t="b">
        <f t="shared" si="14"/>
        <v>1</v>
      </c>
      <c r="AC45" s="180"/>
      <c r="AD45" s="180"/>
      <c r="AE45" s="181"/>
      <c r="AF45" s="180"/>
      <c r="AG45" s="180"/>
      <c r="AH45" s="180"/>
      <c r="AI45" s="180"/>
    </row>
    <row r="46" spans="1:35" s="183" customFormat="1" ht="22.5">
      <c r="A46" s="258">
        <v>44</v>
      </c>
      <c r="B46" s="258" t="s">
        <v>611</v>
      </c>
      <c r="C46" s="299" t="s">
        <v>336</v>
      </c>
      <c r="D46" s="268" t="s">
        <v>637</v>
      </c>
      <c r="E46" s="264" t="s">
        <v>192</v>
      </c>
      <c r="F46" s="256" t="s">
        <v>150</v>
      </c>
      <c r="G46" s="257" t="s">
        <v>667</v>
      </c>
      <c r="H46" s="256" t="s">
        <v>65</v>
      </c>
      <c r="I46" s="300">
        <v>0.123</v>
      </c>
      <c r="J46" s="260" t="s">
        <v>340</v>
      </c>
      <c r="K46" s="363">
        <v>336780</v>
      </c>
      <c r="L46" s="262">
        <v>185229.00000000003</v>
      </c>
      <c r="M46" s="253">
        <f t="shared" si="6"/>
        <v>151550.99999999997</v>
      </c>
      <c r="N46" s="263">
        <v>0.55000000000000004</v>
      </c>
      <c r="O46" s="316"/>
      <c r="P46" s="316"/>
      <c r="Q46" s="329">
        <v>185229.00000000003</v>
      </c>
      <c r="R46" s="329"/>
      <c r="S46" s="329"/>
      <c r="T46" s="329"/>
      <c r="U46" s="329"/>
      <c r="V46" s="329"/>
      <c r="W46" s="329"/>
      <c r="X46" s="331"/>
      <c r="Y46" s="163" t="b">
        <f t="shared" si="11"/>
        <v>1</v>
      </c>
      <c r="Z46" s="238">
        <f t="shared" si="12"/>
        <v>0.55000000000000004</v>
      </c>
      <c r="AA46" s="196" t="b">
        <f t="shared" si="13"/>
        <v>1</v>
      </c>
      <c r="AB46" s="196" t="b">
        <f t="shared" si="14"/>
        <v>1</v>
      </c>
      <c r="AC46" s="180"/>
      <c r="AD46" s="180"/>
      <c r="AE46" s="181"/>
      <c r="AF46" s="180"/>
      <c r="AG46" s="180"/>
      <c r="AH46" s="180"/>
      <c r="AI46" s="180"/>
    </row>
    <row r="47" spans="1:35" s="183" customFormat="1">
      <c r="A47" s="258">
        <v>45</v>
      </c>
      <c r="B47" s="258" t="s">
        <v>612</v>
      </c>
      <c r="C47" s="299" t="s">
        <v>336</v>
      </c>
      <c r="D47" s="268" t="s">
        <v>638</v>
      </c>
      <c r="E47" s="264" t="s">
        <v>228</v>
      </c>
      <c r="F47" s="256" t="s">
        <v>121</v>
      </c>
      <c r="G47" s="257" t="s">
        <v>668</v>
      </c>
      <c r="H47" s="256" t="s">
        <v>66</v>
      </c>
      <c r="I47" s="300">
        <v>0.68200000000000005</v>
      </c>
      <c r="J47" s="260" t="s">
        <v>679</v>
      </c>
      <c r="K47" s="363">
        <v>1154596</v>
      </c>
      <c r="L47" s="262">
        <v>577298</v>
      </c>
      <c r="M47" s="253">
        <f t="shared" si="6"/>
        <v>577298</v>
      </c>
      <c r="N47" s="263">
        <v>0.5</v>
      </c>
      <c r="O47" s="316"/>
      <c r="P47" s="316"/>
      <c r="Q47" s="329">
        <v>577298</v>
      </c>
      <c r="R47" s="329"/>
      <c r="S47" s="329"/>
      <c r="T47" s="329"/>
      <c r="U47" s="329"/>
      <c r="V47" s="329"/>
      <c r="W47" s="329"/>
      <c r="X47" s="331"/>
      <c r="Y47" s="163" t="b">
        <f t="shared" si="11"/>
        <v>1</v>
      </c>
      <c r="Z47" s="238">
        <f t="shared" si="12"/>
        <v>0.5</v>
      </c>
      <c r="AA47" s="196" t="b">
        <f t="shared" si="13"/>
        <v>1</v>
      </c>
      <c r="AB47" s="196" t="b">
        <f t="shared" si="14"/>
        <v>1</v>
      </c>
      <c r="AC47" s="180"/>
      <c r="AD47" s="180"/>
      <c r="AE47" s="181"/>
      <c r="AF47" s="180"/>
      <c r="AG47" s="180"/>
      <c r="AH47" s="180"/>
      <c r="AI47" s="180"/>
    </row>
    <row r="48" spans="1:35" s="183" customFormat="1" ht="22.5">
      <c r="A48" s="258">
        <v>46</v>
      </c>
      <c r="B48" s="258" t="s">
        <v>613</v>
      </c>
      <c r="C48" s="299" t="s">
        <v>336</v>
      </c>
      <c r="D48" s="268" t="s">
        <v>639</v>
      </c>
      <c r="E48" s="264" t="s">
        <v>201</v>
      </c>
      <c r="F48" s="256" t="s">
        <v>154</v>
      </c>
      <c r="G48" s="257" t="s">
        <v>669</v>
      </c>
      <c r="H48" s="256" t="s">
        <v>66</v>
      </c>
      <c r="I48" s="300">
        <v>0.57599999999999996</v>
      </c>
      <c r="J48" s="260" t="s">
        <v>346</v>
      </c>
      <c r="K48" s="363">
        <v>1102066</v>
      </c>
      <c r="L48" s="262">
        <v>606136.30000000005</v>
      </c>
      <c r="M48" s="253">
        <f t="shared" si="6"/>
        <v>495929.69999999995</v>
      </c>
      <c r="N48" s="263">
        <v>0.55000000000000004</v>
      </c>
      <c r="O48" s="316"/>
      <c r="P48" s="316"/>
      <c r="Q48" s="329">
        <v>606136.30000000005</v>
      </c>
      <c r="R48" s="329"/>
      <c r="S48" s="329"/>
      <c r="T48" s="329"/>
      <c r="U48" s="329"/>
      <c r="V48" s="329"/>
      <c r="W48" s="329"/>
      <c r="X48" s="331"/>
      <c r="Y48" s="163" t="b">
        <f t="shared" si="11"/>
        <v>1</v>
      </c>
      <c r="Z48" s="238">
        <f t="shared" si="12"/>
        <v>0.55000000000000004</v>
      </c>
      <c r="AA48" s="196" t="b">
        <f t="shared" si="13"/>
        <v>1</v>
      </c>
      <c r="AB48" s="196" t="b">
        <f t="shared" si="14"/>
        <v>1</v>
      </c>
      <c r="AC48" s="180"/>
      <c r="AD48" s="180"/>
      <c r="AE48" s="181"/>
      <c r="AF48" s="180"/>
      <c r="AG48" s="180"/>
      <c r="AH48" s="180"/>
      <c r="AI48" s="180"/>
    </row>
    <row r="49" spans="1:35" s="183" customFormat="1" ht="22.5">
      <c r="A49" s="258">
        <v>47</v>
      </c>
      <c r="B49" s="258" t="s">
        <v>614</v>
      </c>
      <c r="C49" s="299" t="s">
        <v>336</v>
      </c>
      <c r="D49" s="268" t="s">
        <v>640</v>
      </c>
      <c r="E49" s="264" t="s">
        <v>207</v>
      </c>
      <c r="F49" s="256" t="s">
        <v>102</v>
      </c>
      <c r="G49" s="257" t="s">
        <v>670</v>
      </c>
      <c r="H49" s="256" t="s">
        <v>66</v>
      </c>
      <c r="I49" s="300">
        <v>1.232</v>
      </c>
      <c r="J49" s="260" t="s">
        <v>447</v>
      </c>
      <c r="K49" s="363">
        <v>1634756</v>
      </c>
      <c r="L49" s="262">
        <v>817378</v>
      </c>
      <c r="M49" s="253">
        <f t="shared" si="6"/>
        <v>817378</v>
      </c>
      <c r="N49" s="263">
        <v>0.5</v>
      </c>
      <c r="O49" s="316"/>
      <c r="P49" s="316"/>
      <c r="Q49" s="329">
        <v>817378</v>
      </c>
      <c r="R49" s="329"/>
      <c r="S49" s="329"/>
      <c r="T49" s="329"/>
      <c r="U49" s="329"/>
      <c r="V49" s="329"/>
      <c r="W49" s="329"/>
      <c r="X49" s="331"/>
      <c r="Y49" s="163" t="b">
        <f t="shared" si="11"/>
        <v>1</v>
      </c>
      <c r="Z49" s="238">
        <f t="shared" si="12"/>
        <v>0.5</v>
      </c>
      <c r="AA49" s="196" t="b">
        <f t="shared" si="13"/>
        <v>1</v>
      </c>
      <c r="AB49" s="196" t="b">
        <f t="shared" si="14"/>
        <v>1</v>
      </c>
      <c r="AC49" s="180"/>
      <c r="AD49" s="180"/>
      <c r="AE49" s="181"/>
      <c r="AF49" s="180"/>
      <c r="AG49" s="180"/>
      <c r="AH49" s="180"/>
      <c r="AI49" s="180"/>
    </row>
    <row r="50" spans="1:35" s="183" customFormat="1">
      <c r="A50" s="258">
        <v>48</v>
      </c>
      <c r="B50" s="258" t="s">
        <v>615</v>
      </c>
      <c r="C50" s="299" t="s">
        <v>336</v>
      </c>
      <c r="D50" s="268" t="s">
        <v>641</v>
      </c>
      <c r="E50" s="264" t="s">
        <v>249</v>
      </c>
      <c r="F50" s="256" t="s">
        <v>149</v>
      </c>
      <c r="G50" s="257" t="s">
        <v>671</v>
      </c>
      <c r="H50" s="256" t="s">
        <v>147</v>
      </c>
      <c r="I50" s="300">
        <v>1.0620000000000001</v>
      </c>
      <c r="J50" s="260" t="s">
        <v>682</v>
      </c>
      <c r="K50" s="363">
        <v>847251</v>
      </c>
      <c r="L50" s="262">
        <v>465988.05000000005</v>
      </c>
      <c r="M50" s="253">
        <f t="shared" si="6"/>
        <v>381262.94999999995</v>
      </c>
      <c r="N50" s="263">
        <v>0.55000000000000004</v>
      </c>
      <c r="O50" s="316"/>
      <c r="P50" s="316"/>
      <c r="Q50" s="329">
        <v>465988.05000000005</v>
      </c>
      <c r="R50" s="329"/>
      <c r="S50" s="329"/>
      <c r="T50" s="329"/>
      <c r="U50" s="329"/>
      <c r="V50" s="329"/>
      <c r="W50" s="329"/>
      <c r="X50" s="331"/>
      <c r="Y50" s="163" t="b">
        <f t="shared" si="11"/>
        <v>1</v>
      </c>
      <c r="Z50" s="238">
        <f t="shared" si="12"/>
        <v>0.55000000000000004</v>
      </c>
      <c r="AA50" s="196" t="b">
        <f t="shared" si="13"/>
        <v>1</v>
      </c>
      <c r="AB50" s="196" t="b">
        <f t="shared" si="14"/>
        <v>1</v>
      </c>
      <c r="AC50" s="180"/>
      <c r="AD50" s="180"/>
      <c r="AE50" s="181"/>
      <c r="AF50" s="180"/>
      <c r="AG50" s="180"/>
      <c r="AH50" s="180"/>
      <c r="AI50" s="180"/>
    </row>
    <row r="51" spans="1:35" s="183" customFormat="1" ht="22.5">
      <c r="A51" s="258">
        <v>49</v>
      </c>
      <c r="B51" s="258" t="s">
        <v>616</v>
      </c>
      <c r="C51" s="299" t="s">
        <v>336</v>
      </c>
      <c r="D51" s="268" t="s">
        <v>642</v>
      </c>
      <c r="E51" s="264" t="s">
        <v>200</v>
      </c>
      <c r="F51" s="256" t="s">
        <v>154</v>
      </c>
      <c r="G51" s="257" t="s">
        <v>672</v>
      </c>
      <c r="H51" s="256" t="s">
        <v>147</v>
      </c>
      <c r="I51" s="300">
        <v>0.71799999999999997</v>
      </c>
      <c r="J51" s="260" t="s">
        <v>487</v>
      </c>
      <c r="K51" s="363">
        <v>853718</v>
      </c>
      <c r="L51" s="262">
        <v>426859</v>
      </c>
      <c r="M51" s="253">
        <f t="shared" si="6"/>
        <v>426859</v>
      </c>
      <c r="N51" s="263">
        <v>0.5</v>
      </c>
      <c r="O51" s="316"/>
      <c r="P51" s="316"/>
      <c r="Q51" s="329">
        <v>426859</v>
      </c>
      <c r="R51" s="329"/>
      <c r="S51" s="329"/>
      <c r="T51" s="329"/>
      <c r="U51" s="329"/>
      <c r="V51" s="329"/>
      <c r="W51" s="329"/>
      <c r="X51" s="331"/>
      <c r="Y51" s="163" t="b">
        <f t="shared" si="11"/>
        <v>1</v>
      </c>
      <c r="Z51" s="238">
        <f t="shared" si="12"/>
        <v>0.5</v>
      </c>
      <c r="AA51" s="196" t="b">
        <f t="shared" si="13"/>
        <v>1</v>
      </c>
      <c r="AB51" s="196" t="b">
        <f t="shared" si="14"/>
        <v>1</v>
      </c>
      <c r="AC51" s="180"/>
      <c r="AD51" s="180"/>
      <c r="AE51" s="181"/>
      <c r="AF51" s="180"/>
      <c r="AG51" s="180"/>
      <c r="AH51" s="180"/>
      <c r="AI51" s="180"/>
    </row>
    <row r="52" spans="1:35" s="183" customFormat="1" ht="22.5">
      <c r="A52" s="258">
        <v>50</v>
      </c>
      <c r="B52" s="258" t="s">
        <v>617</v>
      </c>
      <c r="C52" s="299" t="s">
        <v>336</v>
      </c>
      <c r="D52" s="268" t="s">
        <v>643</v>
      </c>
      <c r="E52" s="264" t="s">
        <v>213</v>
      </c>
      <c r="F52" s="256" t="s">
        <v>152</v>
      </c>
      <c r="G52" s="257" t="s">
        <v>673</v>
      </c>
      <c r="H52" s="256" t="s">
        <v>66</v>
      </c>
      <c r="I52" s="300">
        <v>0.71199999999999997</v>
      </c>
      <c r="J52" s="260" t="s">
        <v>346</v>
      </c>
      <c r="K52" s="363">
        <v>845858</v>
      </c>
      <c r="L52" s="262">
        <v>422929</v>
      </c>
      <c r="M52" s="253">
        <f t="shared" si="6"/>
        <v>422929</v>
      </c>
      <c r="N52" s="263">
        <v>0.5</v>
      </c>
      <c r="O52" s="316"/>
      <c r="P52" s="316"/>
      <c r="Q52" s="329">
        <v>422929</v>
      </c>
      <c r="R52" s="329"/>
      <c r="S52" s="329"/>
      <c r="T52" s="329"/>
      <c r="U52" s="329"/>
      <c r="V52" s="329"/>
      <c r="W52" s="329"/>
      <c r="X52" s="331"/>
      <c r="Y52" s="163" t="b">
        <f t="shared" si="11"/>
        <v>1</v>
      </c>
      <c r="Z52" s="238">
        <f t="shared" si="12"/>
        <v>0.5</v>
      </c>
      <c r="AA52" s="196" t="b">
        <f t="shared" si="13"/>
        <v>1</v>
      </c>
      <c r="AB52" s="196" t="b">
        <f t="shared" si="14"/>
        <v>1</v>
      </c>
      <c r="AC52" s="180"/>
      <c r="AD52" s="180"/>
      <c r="AE52" s="181"/>
      <c r="AF52" s="180"/>
      <c r="AG52" s="180"/>
      <c r="AH52" s="180"/>
      <c r="AI52" s="180"/>
    </row>
    <row r="53" spans="1:35" s="183" customFormat="1" ht="33.75">
      <c r="A53" s="258">
        <v>51</v>
      </c>
      <c r="B53" s="258" t="s">
        <v>618</v>
      </c>
      <c r="C53" s="299"/>
      <c r="D53" s="268" t="s">
        <v>749</v>
      </c>
      <c r="E53" s="264" t="s">
        <v>234</v>
      </c>
      <c r="F53" s="256" t="s">
        <v>153</v>
      </c>
      <c r="G53" s="257" t="s">
        <v>674</v>
      </c>
      <c r="H53" s="256"/>
      <c r="I53" s="300"/>
      <c r="J53" s="260"/>
      <c r="K53" s="363"/>
      <c r="L53" s="262"/>
      <c r="M53" s="253"/>
      <c r="N53" s="263"/>
      <c r="O53" s="316"/>
      <c r="P53" s="316"/>
      <c r="Q53" s="329"/>
      <c r="R53" s="329"/>
      <c r="S53" s="329"/>
      <c r="T53" s="329"/>
      <c r="U53" s="329"/>
      <c r="V53" s="329"/>
      <c r="W53" s="329"/>
      <c r="X53" s="331"/>
      <c r="Y53" s="163" t="b">
        <f t="shared" si="11"/>
        <v>1</v>
      </c>
      <c r="Z53" s="238" t="e">
        <f t="shared" si="12"/>
        <v>#DIV/0!</v>
      </c>
      <c r="AA53" s="196" t="e">
        <f t="shared" si="13"/>
        <v>#DIV/0!</v>
      </c>
      <c r="AB53" s="196" t="b">
        <f t="shared" si="14"/>
        <v>1</v>
      </c>
      <c r="AC53" s="180"/>
      <c r="AD53" s="180"/>
      <c r="AE53" s="181"/>
      <c r="AF53" s="180"/>
      <c r="AG53" s="180"/>
      <c r="AH53" s="180"/>
      <c r="AI53" s="180"/>
    </row>
    <row r="54" spans="1:35" s="183" customFormat="1" ht="33.75" customHeight="1">
      <c r="A54" s="258">
        <v>52</v>
      </c>
      <c r="B54" s="258" t="s">
        <v>619</v>
      </c>
      <c r="C54" s="299" t="s">
        <v>336</v>
      </c>
      <c r="D54" s="268" t="s">
        <v>636</v>
      </c>
      <c r="E54" s="264" t="s">
        <v>209</v>
      </c>
      <c r="F54" s="256" t="s">
        <v>102</v>
      </c>
      <c r="G54" s="257" t="s">
        <v>675</v>
      </c>
      <c r="H54" s="256" t="s">
        <v>66</v>
      </c>
      <c r="I54" s="300">
        <v>1.631</v>
      </c>
      <c r="J54" s="260" t="s">
        <v>681</v>
      </c>
      <c r="K54" s="363">
        <v>2317363</v>
      </c>
      <c r="L54" s="262">
        <v>1274549.6500000001</v>
      </c>
      <c r="M54" s="253">
        <f t="shared" ref="M54:M66" si="15">K54-L54</f>
        <v>1042813.3499999999</v>
      </c>
      <c r="N54" s="263">
        <v>0.55000000000000004</v>
      </c>
      <c r="O54" s="316"/>
      <c r="P54" s="316"/>
      <c r="Q54" s="329">
        <v>1274549.6500000001</v>
      </c>
      <c r="R54" s="329"/>
      <c r="S54" s="329"/>
      <c r="T54" s="329"/>
      <c r="U54" s="329"/>
      <c r="V54" s="329"/>
      <c r="W54" s="329"/>
      <c r="X54" s="331"/>
      <c r="Y54" s="163" t="b">
        <f t="shared" ref="Y54" si="16">L54=SUM(O54:X54)</f>
        <v>1</v>
      </c>
      <c r="Z54" s="238">
        <f t="shared" ref="Z54" si="17">ROUND(L54/K54,4)</f>
        <v>0.55000000000000004</v>
      </c>
      <c r="AA54" s="196" t="b">
        <f t="shared" ref="AA54" si="18">Z54=N54</f>
        <v>1</v>
      </c>
      <c r="AB54" s="196" t="b">
        <f t="shared" ref="AB54" si="19">K54=L54+M54</f>
        <v>1</v>
      </c>
      <c r="AC54" s="180"/>
      <c r="AD54" s="180"/>
      <c r="AE54" s="181"/>
      <c r="AF54" s="180"/>
      <c r="AG54" s="180"/>
      <c r="AH54" s="180"/>
      <c r="AI54" s="180"/>
    </row>
    <row r="55" spans="1:35" s="172" customFormat="1" ht="33.75" customHeight="1">
      <c r="A55" s="229">
        <v>53</v>
      </c>
      <c r="B55" s="229" t="s">
        <v>705</v>
      </c>
      <c r="C55" s="284" t="s">
        <v>335</v>
      </c>
      <c r="D55" s="250" t="s">
        <v>686</v>
      </c>
      <c r="E55" s="231" t="s">
        <v>241</v>
      </c>
      <c r="F55" s="228" t="s">
        <v>115</v>
      </c>
      <c r="G55" s="230" t="s">
        <v>687</v>
      </c>
      <c r="H55" s="228" t="s">
        <v>66</v>
      </c>
      <c r="I55" s="246">
        <v>0.88800000000000001</v>
      </c>
      <c r="J55" s="247" t="s">
        <v>486</v>
      </c>
      <c r="K55" s="361">
        <v>4547921</v>
      </c>
      <c r="L55" s="248">
        <v>2501356.5500000003</v>
      </c>
      <c r="M55" s="233">
        <f t="shared" si="15"/>
        <v>2046564.4499999997</v>
      </c>
      <c r="N55" s="234">
        <v>0.55000000000000004</v>
      </c>
      <c r="O55" s="309"/>
      <c r="P55" s="309"/>
      <c r="Q55" s="327">
        <v>851356.55</v>
      </c>
      <c r="R55" s="327">
        <v>1650000.0000000002</v>
      </c>
      <c r="S55" s="327"/>
      <c r="T55" s="327"/>
      <c r="U55" s="327"/>
      <c r="V55" s="327"/>
      <c r="W55" s="327"/>
      <c r="X55" s="332"/>
      <c r="Y55" s="163" t="b">
        <f t="shared" ref="Y55:Y66" si="20">L55=SUM(O55:X55)</f>
        <v>1</v>
      </c>
      <c r="Z55" s="238">
        <f t="shared" ref="Z55:Z66" si="21">ROUND(L55/K55,4)</f>
        <v>0.55000000000000004</v>
      </c>
      <c r="AA55" s="196" t="b">
        <f t="shared" ref="AA55:AA66" si="22">Z55=N55</f>
        <v>1</v>
      </c>
      <c r="AB55" s="196" t="b">
        <f t="shared" ref="AB55:AB66" si="23">K55=L55+M55</f>
        <v>1</v>
      </c>
      <c r="AC55" s="184"/>
      <c r="AD55" s="184"/>
      <c r="AE55" s="171"/>
      <c r="AF55" s="184"/>
      <c r="AG55" s="184"/>
      <c r="AH55" s="184"/>
      <c r="AI55" s="184"/>
    </row>
    <row r="56" spans="1:35" s="183" customFormat="1" ht="33.75" customHeight="1">
      <c r="A56" s="258">
        <v>54</v>
      </c>
      <c r="B56" s="258" t="s">
        <v>706</v>
      </c>
      <c r="C56" s="299" t="s">
        <v>336</v>
      </c>
      <c r="D56" s="268" t="s">
        <v>77</v>
      </c>
      <c r="E56" s="264" t="s">
        <v>185</v>
      </c>
      <c r="F56" s="256" t="s">
        <v>112</v>
      </c>
      <c r="G56" s="257" t="s">
        <v>688</v>
      </c>
      <c r="H56" s="256" t="s">
        <v>147</v>
      </c>
      <c r="I56" s="300">
        <v>0.88500000000000001</v>
      </c>
      <c r="J56" s="260" t="s">
        <v>373</v>
      </c>
      <c r="K56" s="363">
        <v>630000</v>
      </c>
      <c r="L56" s="262">
        <v>315000</v>
      </c>
      <c r="M56" s="253">
        <f t="shared" si="15"/>
        <v>315000</v>
      </c>
      <c r="N56" s="263">
        <v>0.5</v>
      </c>
      <c r="O56" s="316"/>
      <c r="P56" s="316"/>
      <c r="Q56" s="329">
        <v>315000</v>
      </c>
      <c r="R56" s="329"/>
      <c r="S56" s="329"/>
      <c r="T56" s="329"/>
      <c r="U56" s="329"/>
      <c r="V56" s="329"/>
      <c r="W56" s="329"/>
      <c r="X56" s="331"/>
      <c r="Y56" s="163" t="b">
        <f t="shared" si="20"/>
        <v>1</v>
      </c>
      <c r="Z56" s="238">
        <f t="shared" si="21"/>
        <v>0.5</v>
      </c>
      <c r="AA56" s="196" t="b">
        <f t="shared" si="22"/>
        <v>1</v>
      </c>
      <c r="AB56" s="196" t="b">
        <f t="shared" si="23"/>
        <v>1</v>
      </c>
      <c r="AC56" s="180"/>
      <c r="AD56" s="180"/>
      <c r="AE56" s="181"/>
      <c r="AF56" s="180"/>
      <c r="AG56" s="180"/>
      <c r="AH56" s="180"/>
      <c r="AI56" s="180"/>
    </row>
    <row r="57" spans="1:35" s="183" customFormat="1" ht="33.75" customHeight="1">
      <c r="A57" s="258">
        <v>55</v>
      </c>
      <c r="B57" s="258" t="s">
        <v>707</v>
      </c>
      <c r="C57" s="299" t="s">
        <v>336</v>
      </c>
      <c r="D57" s="268" t="s">
        <v>689</v>
      </c>
      <c r="E57" s="264" t="s">
        <v>250</v>
      </c>
      <c r="F57" s="256" t="s">
        <v>149</v>
      </c>
      <c r="G57" s="257" t="s">
        <v>690</v>
      </c>
      <c r="H57" s="256" t="s">
        <v>147</v>
      </c>
      <c r="I57" s="300">
        <v>0.45400000000000001</v>
      </c>
      <c r="J57" s="260" t="s">
        <v>679</v>
      </c>
      <c r="K57" s="363">
        <v>392704</v>
      </c>
      <c r="L57" s="262">
        <v>215987.20000000001</v>
      </c>
      <c r="M57" s="253">
        <f t="shared" si="15"/>
        <v>176716.79999999999</v>
      </c>
      <c r="N57" s="263">
        <v>0.55000000000000004</v>
      </c>
      <c r="O57" s="316"/>
      <c r="P57" s="316"/>
      <c r="Q57" s="329">
        <v>215987.20000000001</v>
      </c>
      <c r="R57" s="329"/>
      <c r="S57" s="329"/>
      <c r="T57" s="329"/>
      <c r="U57" s="329"/>
      <c r="V57" s="329"/>
      <c r="W57" s="329"/>
      <c r="X57" s="331"/>
      <c r="Y57" s="163" t="b">
        <f t="shared" si="20"/>
        <v>1</v>
      </c>
      <c r="Z57" s="238">
        <f t="shared" si="21"/>
        <v>0.55000000000000004</v>
      </c>
      <c r="AA57" s="196" t="b">
        <f t="shared" si="22"/>
        <v>1</v>
      </c>
      <c r="AB57" s="196" t="b">
        <f t="shared" si="23"/>
        <v>1</v>
      </c>
      <c r="AC57" s="180"/>
      <c r="AD57" s="180"/>
      <c r="AE57" s="181"/>
      <c r="AF57" s="180"/>
      <c r="AG57" s="180"/>
      <c r="AH57" s="180"/>
      <c r="AI57" s="180"/>
    </row>
    <row r="58" spans="1:35" s="183" customFormat="1" ht="33.75" customHeight="1">
      <c r="A58" s="258">
        <v>56</v>
      </c>
      <c r="B58" s="258" t="s">
        <v>708</v>
      </c>
      <c r="C58" s="299" t="s">
        <v>336</v>
      </c>
      <c r="D58" s="268" t="s">
        <v>691</v>
      </c>
      <c r="E58" s="264" t="s">
        <v>210</v>
      </c>
      <c r="F58" s="256" t="s">
        <v>102</v>
      </c>
      <c r="G58" s="257" t="s">
        <v>692</v>
      </c>
      <c r="H58" s="256" t="s">
        <v>65</v>
      </c>
      <c r="I58" s="300">
        <v>0.36099999999999999</v>
      </c>
      <c r="J58" s="260" t="s">
        <v>457</v>
      </c>
      <c r="K58" s="363">
        <v>882671</v>
      </c>
      <c r="L58" s="262">
        <v>441335.5</v>
      </c>
      <c r="M58" s="253">
        <f t="shared" si="15"/>
        <v>441335.5</v>
      </c>
      <c r="N58" s="263">
        <v>0.5</v>
      </c>
      <c r="O58" s="316"/>
      <c r="P58" s="316"/>
      <c r="Q58" s="329">
        <v>441335.5</v>
      </c>
      <c r="R58" s="329"/>
      <c r="S58" s="329"/>
      <c r="T58" s="329"/>
      <c r="U58" s="329"/>
      <c r="V58" s="329"/>
      <c r="W58" s="329"/>
      <c r="X58" s="331"/>
      <c r="Y58" s="163" t="b">
        <f t="shared" si="20"/>
        <v>1</v>
      </c>
      <c r="Z58" s="238">
        <f t="shared" si="21"/>
        <v>0.5</v>
      </c>
      <c r="AA58" s="196" t="b">
        <f t="shared" si="22"/>
        <v>1</v>
      </c>
      <c r="AB58" s="196" t="b">
        <f t="shared" si="23"/>
        <v>1</v>
      </c>
      <c r="AC58" s="180"/>
      <c r="AD58" s="180"/>
      <c r="AE58" s="181"/>
      <c r="AF58" s="180"/>
      <c r="AG58" s="180"/>
      <c r="AH58" s="180"/>
      <c r="AI58" s="180"/>
    </row>
    <row r="59" spans="1:35" s="183" customFormat="1" ht="33.75" customHeight="1">
      <c r="A59" s="258">
        <v>57</v>
      </c>
      <c r="B59" s="258" t="s">
        <v>709</v>
      </c>
      <c r="C59" s="299" t="s">
        <v>336</v>
      </c>
      <c r="D59" s="268" t="s">
        <v>545</v>
      </c>
      <c r="E59" s="302" t="s">
        <v>183</v>
      </c>
      <c r="F59" s="303" t="s">
        <v>127</v>
      </c>
      <c r="G59" s="257" t="s">
        <v>693</v>
      </c>
      <c r="H59" s="256" t="s">
        <v>66</v>
      </c>
      <c r="I59" s="300">
        <v>0.9</v>
      </c>
      <c r="J59" s="260" t="s">
        <v>343</v>
      </c>
      <c r="K59" s="363">
        <v>805369</v>
      </c>
      <c r="L59" s="262">
        <v>442952.95</v>
      </c>
      <c r="M59" s="253">
        <f t="shared" si="15"/>
        <v>362416.05</v>
      </c>
      <c r="N59" s="263">
        <v>0.55000000000000004</v>
      </c>
      <c r="O59" s="316"/>
      <c r="P59" s="316"/>
      <c r="Q59" s="329">
        <v>442952.95</v>
      </c>
      <c r="R59" s="329"/>
      <c r="S59" s="329"/>
      <c r="T59" s="329"/>
      <c r="U59" s="329"/>
      <c r="V59" s="329"/>
      <c r="W59" s="329"/>
      <c r="X59" s="331"/>
      <c r="Y59" s="163" t="b">
        <f t="shared" si="20"/>
        <v>1</v>
      </c>
      <c r="Z59" s="238">
        <f t="shared" si="21"/>
        <v>0.55000000000000004</v>
      </c>
      <c r="AA59" s="196" t="b">
        <f t="shared" si="22"/>
        <v>1</v>
      </c>
      <c r="AB59" s="196" t="b">
        <f t="shared" si="23"/>
        <v>1</v>
      </c>
      <c r="AC59" s="180"/>
      <c r="AD59" s="180"/>
      <c r="AE59" s="181"/>
      <c r="AF59" s="180"/>
      <c r="AG59" s="180"/>
      <c r="AH59" s="180"/>
      <c r="AI59" s="180"/>
    </row>
    <row r="60" spans="1:35" s="172" customFormat="1" ht="33.75" customHeight="1">
      <c r="A60" s="229">
        <v>58</v>
      </c>
      <c r="B60" s="229" t="s">
        <v>710</v>
      </c>
      <c r="C60" s="284" t="s">
        <v>335</v>
      </c>
      <c r="D60" s="250" t="s">
        <v>691</v>
      </c>
      <c r="E60" s="231" t="s">
        <v>210</v>
      </c>
      <c r="F60" s="228" t="s">
        <v>102</v>
      </c>
      <c r="G60" s="230" t="s">
        <v>694</v>
      </c>
      <c r="H60" s="228" t="s">
        <v>65</v>
      </c>
      <c r="I60" s="246">
        <v>0.51500000000000001</v>
      </c>
      <c r="J60" s="247" t="s">
        <v>718</v>
      </c>
      <c r="K60" s="361">
        <v>1595219</v>
      </c>
      <c r="L60" s="248">
        <v>797609.5</v>
      </c>
      <c r="M60" s="233">
        <f t="shared" si="15"/>
        <v>797609.5</v>
      </c>
      <c r="N60" s="234">
        <v>0.5</v>
      </c>
      <c r="O60" s="309"/>
      <c r="P60" s="309"/>
      <c r="Q60" s="327">
        <v>30750</v>
      </c>
      <c r="R60" s="327">
        <v>766859.5</v>
      </c>
      <c r="S60" s="327"/>
      <c r="T60" s="327"/>
      <c r="U60" s="327"/>
      <c r="V60" s="327"/>
      <c r="W60" s="327"/>
      <c r="X60" s="332"/>
      <c r="Y60" s="163" t="b">
        <f t="shared" si="20"/>
        <v>1</v>
      </c>
      <c r="Z60" s="238">
        <f t="shared" si="21"/>
        <v>0.5</v>
      </c>
      <c r="AA60" s="196" t="b">
        <f t="shared" si="22"/>
        <v>1</v>
      </c>
      <c r="AB60" s="196" t="b">
        <f t="shared" si="23"/>
        <v>1</v>
      </c>
      <c r="AC60" s="184"/>
      <c r="AD60" s="184"/>
      <c r="AE60" s="171"/>
      <c r="AF60" s="184"/>
      <c r="AG60" s="184"/>
      <c r="AH60" s="184"/>
      <c r="AI60" s="184"/>
    </row>
    <row r="61" spans="1:35" s="183" customFormat="1" ht="33.75" customHeight="1">
      <c r="A61" s="258">
        <v>59</v>
      </c>
      <c r="B61" s="258" t="s">
        <v>711</v>
      </c>
      <c r="C61" s="299" t="s">
        <v>336</v>
      </c>
      <c r="D61" s="268" t="s">
        <v>109</v>
      </c>
      <c r="E61" s="264" t="s">
        <v>239</v>
      </c>
      <c r="F61" s="256" t="s">
        <v>106</v>
      </c>
      <c r="G61" s="257" t="s">
        <v>695</v>
      </c>
      <c r="H61" s="256" t="s">
        <v>66</v>
      </c>
      <c r="I61" s="300">
        <v>0.25</v>
      </c>
      <c r="J61" s="260" t="s">
        <v>719</v>
      </c>
      <c r="K61" s="363">
        <v>527646</v>
      </c>
      <c r="L61" s="262">
        <v>290205.30000000005</v>
      </c>
      <c r="M61" s="253">
        <f t="shared" si="15"/>
        <v>237440.69999999995</v>
      </c>
      <c r="N61" s="263">
        <v>0.55000000000000004</v>
      </c>
      <c r="O61" s="316"/>
      <c r="P61" s="316"/>
      <c r="Q61" s="329">
        <v>290205.30000000005</v>
      </c>
      <c r="R61" s="329"/>
      <c r="S61" s="329"/>
      <c r="T61" s="329"/>
      <c r="U61" s="329"/>
      <c r="V61" s="329"/>
      <c r="W61" s="329"/>
      <c r="X61" s="331"/>
      <c r="Y61" s="163" t="b">
        <f t="shared" si="20"/>
        <v>1</v>
      </c>
      <c r="Z61" s="238">
        <f t="shared" si="21"/>
        <v>0.55000000000000004</v>
      </c>
      <c r="AA61" s="196" t="b">
        <f t="shared" si="22"/>
        <v>1</v>
      </c>
      <c r="AB61" s="196" t="b">
        <f t="shared" si="23"/>
        <v>1</v>
      </c>
      <c r="AC61" s="180"/>
      <c r="AD61" s="180"/>
      <c r="AE61" s="181"/>
      <c r="AF61" s="180"/>
      <c r="AG61" s="180"/>
      <c r="AH61" s="180"/>
      <c r="AI61" s="180"/>
    </row>
    <row r="62" spans="1:35" s="172" customFormat="1" ht="33.75" customHeight="1">
      <c r="A62" s="229">
        <v>60</v>
      </c>
      <c r="B62" s="229" t="s">
        <v>712</v>
      </c>
      <c r="C62" s="284" t="s">
        <v>335</v>
      </c>
      <c r="D62" s="250" t="s">
        <v>441</v>
      </c>
      <c r="E62" s="231" t="s">
        <v>232</v>
      </c>
      <c r="F62" s="228" t="s">
        <v>125</v>
      </c>
      <c r="G62" s="230" t="s">
        <v>696</v>
      </c>
      <c r="H62" s="228" t="s">
        <v>65</v>
      </c>
      <c r="I62" s="246">
        <v>2.15</v>
      </c>
      <c r="J62" s="247" t="s">
        <v>564</v>
      </c>
      <c r="K62" s="361">
        <v>4730033</v>
      </c>
      <c r="L62" s="248">
        <v>2365016.5</v>
      </c>
      <c r="M62" s="233">
        <f t="shared" si="15"/>
        <v>2365016.5</v>
      </c>
      <c r="N62" s="234">
        <v>0.5</v>
      </c>
      <c r="O62" s="309"/>
      <c r="P62" s="309"/>
      <c r="Q62" s="327">
        <v>900000</v>
      </c>
      <c r="R62" s="327">
        <v>1465016.5</v>
      </c>
      <c r="S62" s="327"/>
      <c r="T62" s="327"/>
      <c r="U62" s="327"/>
      <c r="V62" s="327"/>
      <c r="W62" s="327"/>
      <c r="X62" s="332"/>
      <c r="Y62" s="163" t="b">
        <f t="shared" si="20"/>
        <v>1</v>
      </c>
      <c r="Z62" s="238">
        <f t="shared" si="21"/>
        <v>0.5</v>
      </c>
      <c r="AA62" s="196" t="b">
        <f t="shared" si="22"/>
        <v>1</v>
      </c>
      <c r="AB62" s="196" t="b">
        <f t="shared" si="23"/>
        <v>1</v>
      </c>
      <c r="AC62" s="184"/>
      <c r="AD62" s="184"/>
      <c r="AE62" s="171"/>
      <c r="AF62" s="184"/>
      <c r="AG62" s="184"/>
      <c r="AH62" s="184"/>
      <c r="AI62" s="184"/>
    </row>
    <row r="63" spans="1:35" s="183" customFormat="1" ht="22.5">
      <c r="A63" s="258">
        <v>61</v>
      </c>
      <c r="B63" s="258" t="s">
        <v>713</v>
      </c>
      <c r="C63" s="299" t="s">
        <v>336</v>
      </c>
      <c r="D63" s="268" t="s">
        <v>697</v>
      </c>
      <c r="E63" s="264" t="s">
        <v>212</v>
      </c>
      <c r="F63" s="256" t="s">
        <v>102</v>
      </c>
      <c r="G63" s="257" t="s">
        <v>698</v>
      </c>
      <c r="H63" s="256" t="s">
        <v>147</v>
      </c>
      <c r="I63" s="300">
        <v>0.995</v>
      </c>
      <c r="J63" s="260" t="s">
        <v>343</v>
      </c>
      <c r="K63" s="363">
        <v>1002113</v>
      </c>
      <c r="L63" s="262">
        <v>551162.15</v>
      </c>
      <c r="M63" s="253">
        <f t="shared" si="15"/>
        <v>450950.85</v>
      </c>
      <c r="N63" s="263">
        <v>0.55000000000000004</v>
      </c>
      <c r="O63" s="316"/>
      <c r="P63" s="316"/>
      <c r="Q63" s="329">
        <v>551162.15</v>
      </c>
      <c r="R63" s="329"/>
      <c r="S63" s="329"/>
      <c r="T63" s="329"/>
      <c r="U63" s="329"/>
      <c r="V63" s="329"/>
      <c r="W63" s="329"/>
      <c r="X63" s="331"/>
      <c r="Y63" s="163" t="b">
        <f t="shared" si="20"/>
        <v>1</v>
      </c>
      <c r="Z63" s="238">
        <f t="shared" si="21"/>
        <v>0.55000000000000004</v>
      </c>
      <c r="AA63" s="196" t="b">
        <f t="shared" si="22"/>
        <v>1</v>
      </c>
      <c r="AB63" s="196" t="b">
        <f t="shared" si="23"/>
        <v>1</v>
      </c>
      <c r="AC63" s="180"/>
      <c r="AD63" s="180"/>
      <c r="AE63" s="181"/>
      <c r="AF63" s="180"/>
      <c r="AG63" s="180"/>
      <c r="AH63" s="180"/>
      <c r="AI63" s="180"/>
    </row>
    <row r="64" spans="1:35" s="183" customFormat="1" ht="22.5">
      <c r="A64" s="258">
        <v>62</v>
      </c>
      <c r="B64" s="258" t="s">
        <v>714</v>
      </c>
      <c r="C64" s="299" t="s">
        <v>336</v>
      </c>
      <c r="D64" s="268" t="s">
        <v>699</v>
      </c>
      <c r="E64" s="264" t="s">
        <v>188</v>
      </c>
      <c r="F64" s="256" t="s">
        <v>112</v>
      </c>
      <c r="G64" s="257" t="s">
        <v>700</v>
      </c>
      <c r="H64" s="256" t="s">
        <v>147</v>
      </c>
      <c r="I64" s="300">
        <v>0.89600000000000002</v>
      </c>
      <c r="J64" s="260" t="s">
        <v>341</v>
      </c>
      <c r="K64" s="363">
        <v>945151</v>
      </c>
      <c r="L64" s="262">
        <v>519833.05000000005</v>
      </c>
      <c r="M64" s="253">
        <f t="shared" si="15"/>
        <v>425317.94999999995</v>
      </c>
      <c r="N64" s="263">
        <v>0.55000000000000004</v>
      </c>
      <c r="O64" s="316"/>
      <c r="P64" s="316"/>
      <c r="Q64" s="329">
        <v>519833.05000000005</v>
      </c>
      <c r="R64" s="329"/>
      <c r="S64" s="329"/>
      <c r="T64" s="329"/>
      <c r="U64" s="329"/>
      <c r="V64" s="329"/>
      <c r="W64" s="329"/>
      <c r="X64" s="331"/>
      <c r="Y64" s="163" t="b">
        <f t="shared" si="20"/>
        <v>1</v>
      </c>
      <c r="Z64" s="238">
        <f t="shared" si="21"/>
        <v>0.55000000000000004</v>
      </c>
      <c r="AA64" s="196" t="b">
        <f t="shared" si="22"/>
        <v>1</v>
      </c>
      <c r="AB64" s="196" t="b">
        <f t="shared" si="23"/>
        <v>1</v>
      </c>
      <c r="AC64" s="180"/>
      <c r="AD64" s="180"/>
      <c r="AE64" s="181"/>
      <c r="AF64" s="180"/>
      <c r="AG64" s="180"/>
      <c r="AH64" s="180"/>
      <c r="AI64" s="180"/>
    </row>
    <row r="65" spans="1:35" s="183" customFormat="1" ht="22.5">
      <c r="A65" s="258">
        <v>63</v>
      </c>
      <c r="B65" s="258" t="s">
        <v>715</v>
      </c>
      <c r="C65" s="299" t="s">
        <v>336</v>
      </c>
      <c r="D65" s="268" t="s">
        <v>701</v>
      </c>
      <c r="E65" s="264" t="s">
        <v>247</v>
      </c>
      <c r="F65" s="256" t="s">
        <v>115</v>
      </c>
      <c r="G65" s="257" t="s">
        <v>702</v>
      </c>
      <c r="H65" s="256" t="s">
        <v>66</v>
      </c>
      <c r="I65" s="300">
        <v>0.69</v>
      </c>
      <c r="J65" s="260" t="s">
        <v>341</v>
      </c>
      <c r="K65" s="363">
        <v>722647</v>
      </c>
      <c r="L65" s="262">
        <v>361323.5</v>
      </c>
      <c r="M65" s="253">
        <f t="shared" si="15"/>
        <v>361323.5</v>
      </c>
      <c r="N65" s="263">
        <v>0.5</v>
      </c>
      <c r="O65" s="316"/>
      <c r="P65" s="316"/>
      <c r="Q65" s="329">
        <v>361323.5</v>
      </c>
      <c r="R65" s="329"/>
      <c r="S65" s="329"/>
      <c r="T65" s="329"/>
      <c r="U65" s="329"/>
      <c r="V65" s="329"/>
      <c r="W65" s="329"/>
      <c r="X65" s="331"/>
      <c r="Y65" s="163" t="b">
        <f t="shared" si="20"/>
        <v>1</v>
      </c>
      <c r="Z65" s="238">
        <f t="shared" si="21"/>
        <v>0.5</v>
      </c>
      <c r="AA65" s="196" t="b">
        <f t="shared" si="22"/>
        <v>1</v>
      </c>
      <c r="AB65" s="196" t="b">
        <f t="shared" si="23"/>
        <v>1</v>
      </c>
      <c r="AC65" s="180"/>
      <c r="AD65" s="180"/>
      <c r="AE65" s="181"/>
      <c r="AF65" s="180"/>
      <c r="AG65" s="180"/>
      <c r="AH65" s="180"/>
      <c r="AI65" s="180"/>
    </row>
    <row r="66" spans="1:35" s="183" customFormat="1" ht="22.5">
      <c r="A66" s="308" t="s">
        <v>717</v>
      </c>
      <c r="B66" s="258" t="s">
        <v>716</v>
      </c>
      <c r="C66" s="299" t="s">
        <v>336</v>
      </c>
      <c r="D66" s="268" t="s">
        <v>703</v>
      </c>
      <c r="E66" s="264" t="s">
        <v>219</v>
      </c>
      <c r="F66" s="256" t="s">
        <v>99</v>
      </c>
      <c r="G66" s="257" t="s">
        <v>704</v>
      </c>
      <c r="H66" s="256" t="s">
        <v>66</v>
      </c>
      <c r="I66" s="300">
        <v>0.66900000000000004</v>
      </c>
      <c r="J66" s="260" t="s">
        <v>341</v>
      </c>
      <c r="K66" s="363">
        <v>2778338</v>
      </c>
      <c r="L66" s="262">
        <v>102101.77000001073</v>
      </c>
      <c r="M66" s="253">
        <f t="shared" si="15"/>
        <v>2676236.2299999893</v>
      </c>
      <c r="N66" s="263">
        <v>0.5</v>
      </c>
      <c r="O66" s="316"/>
      <c r="P66" s="316"/>
      <c r="Q66" s="329">
        <v>102101.77000001073</v>
      </c>
      <c r="R66" s="329"/>
      <c r="S66" s="329"/>
      <c r="T66" s="329"/>
      <c r="U66" s="329"/>
      <c r="V66" s="329"/>
      <c r="W66" s="329"/>
      <c r="X66" s="331"/>
      <c r="Y66" s="163" t="b">
        <f t="shared" si="20"/>
        <v>1</v>
      </c>
      <c r="Z66" s="238">
        <f t="shared" si="21"/>
        <v>3.6700000000000003E-2</v>
      </c>
      <c r="AA66" s="196" t="b">
        <f t="shared" si="22"/>
        <v>0</v>
      </c>
      <c r="AB66" s="196" t="b">
        <f t="shared" si="23"/>
        <v>1</v>
      </c>
      <c r="AC66" s="180"/>
      <c r="AD66" s="180"/>
      <c r="AE66" s="181"/>
      <c r="AF66" s="180"/>
      <c r="AG66" s="180"/>
      <c r="AH66" s="180"/>
      <c r="AI66" s="180"/>
    </row>
    <row r="67" spans="1:35" s="216" customFormat="1" ht="20.100000000000001" customHeight="1">
      <c r="A67" s="445" t="s">
        <v>41</v>
      </c>
      <c r="B67" s="446"/>
      <c r="C67" s="446"/>
      <c r="D67" s="446"/>
      <c r="E67" s="446"/>
      <c r="F67" s="446"/>
      <c r="G67" s="446"/>
      <c r="H67" s="447"/>
      <c r="I67" s="270">
        <f>SUM(I3:I66)</f>
        <v>57.649999999999984</v>
      </c>
      <c r="J67" s="321" t="s">
        <v>14</v>
      </c>
      <c r="K67" s="324">
        <f>SUM(K3:K66)</f>
        <v>171358742</v>
      </c>
      <c r="L67" s="324">
        <f>SUM(L3:L66)</f>
        <v>85849291.920000017</v>
      </c>
      <c r="M67" s="324">
        <f>SUM(M3:M66)</f>
        <v>85509450.079999983</v>
      </c>
      <c r="N67" s="271" t="s">
        <v>14</v>
      </c>
      <c r="O67" s="323">
        <f>SUM(O3:O66)</f>
        <v>0</v>
      </c>
      <c r="P67" s="323">
        <f t="shared" ref="P67:X67" si="24">SUM(P3:P66)</f>
        <v>0</v>
      </c>
      <c r="Q67" s="323">
        <f t="shared" si="24"/>
        <v>53074041.32</v>
      </c>
      <c r="R67" s="323">
        <f t="shared" si="24"/>
        <v>25627711.100000001</v>
      </c>
      <c r="S67" s="323">
        <f t="shared" si="24"/>
        <v>4015963</v>
      </c>
      <c r="T67" s="323">
        <f t="shared" si="24"/>
        <v>1092471</v>
      </c>
      <c r="U67" s="323">
        <f t="shared" si="24"/>
        <v>1011161.5</v>
      </c>
      <c r="V67" s="323">
        <f t="shared" si="24"/>
        <v>1027944</v>
      </c>
      <c r="W67" s="323">
        <f t="shared" si="24"/>
        <v>0</v>
      </c>
      <c r="X67" s="323">
        <f t="shared" si="24"/>
        <v>0</v>
      </c>
      <c r="Y67" s="163" t="b">
        <f t="shared" ref="Y67:Y69" si="25">L67=SUM(O67:X67)</f>
        <v>1</v>
      </c>
      <c r="Z67" s="238">
        <f t="shared" ref="Z67:Z69" si="26">ROUND(L67/K67,4)</f>
        <v>0.501</v>
      </c>
      <c r="AA67" s="196"/>
      <c r="AB67" s="196" t="b">
        <f t="shared" ref="AB67:AB69" si="27">K67=L67+M67</f>
        <v>1</v>
      </c>
    </row>
    <row r="68" spans="1:35" s="216" customFormat="1" ht="20.100000000000001" customHeight="1">
      <c r="A68" s="445" t="s">
        <v>35</v>
      </c>
      <c r="B68" s="446"/>
      <c r="C68" s="446"/>
      <c r="D68" s="446"/>
      <c r="E68" s="446"/>
      <c r="F68" s="446"/>
      <c r="G68" s="446"/>
      <c r="H68" s="447"/>
      <c r="I68" s="270">
        <f>SUMIF($C$3:$C$66,"N",I3:I66)</f>
        <v>33.475000000000001</v>
      </c>
      <c r="J68" s="321" t="s">
        <v>14</v>
      </c>
      <c r="K68" s="324">
        <f>SUMIF($C$3:$C$66,"N",K3:K66)</f>
        <v>80744823</v>
      </c>
      <c r="L68" s="324">
        <f>SUMIF($C$3:$C$66,"N",L3:L66)</f>
        <v>40111269.970000006</v>
      </c>
      <c r="M68" s="324">
        <f>SUMIF($C$3:$C$66,"N",M3:M66)</f>
        <v>40633553.029999986</v>
      </c>
      <c r="N68" s="271" t="s">
        <v>14</v>
      </c>
      <c r="O68" s="323">
        <f>SUMIF($C$3:$C$66,"N",O3:O66)</f>
        <v>0</v>
      </c>
      <c r="P68" s="323">
        <f t="shared" ref="P68:X68" si="28">SUMIF($C$3:$C$66,"N",P3:P66)</f>
        <v>0</v>
      </c>
      <c r="Q68" s="323">
        <f t="shared" si="28"/>
        <v>40111269.970000006</v>
      </c>
      <c r="R68" s="323">
        <f t="shared" si="28"/>
        <v>0</v>
      </c>
      <c r="S68" s="323">
        <f t="shared" si="28"/>
        <v>0</v>
      </c>
      <c r="T68" s="323">
        <f t="shared" si="28"/>
        <v>0</v>
      </c>
      <c r="U68" s="323">
        <f t="shared" si="28"/>
        <v>0</v>
      </c>
      <c r="V68" s="323">
        <f t="shared" si="28"/>
        <v>0</v>
      </c>
      <c r="W68" s="323">
        <f t="shared" si="28"/>
        <v>0</v>
      </c>
      <c r="X68" s="323">
        <f t="shared" si="28"/>
        <v>0</v>
      </c>
      <c r="Y68" s="163" t="b">
        <f t="shared" si="25"/>
        <v>1</v>
      </c>
      <c r="Z68" s="238">
        <f t="shared" si="26"/>
        <v>0.49680000000000002</v>
      </c>
      <c r="AA68" s="196"/>
      <c r="AB68" s="196" t="b">
        <f t="shared" si="27"/>
        <v>1</v>
      </c>
    </row>
    <row r="69" spans="1:35" s="216" customFormat="1" ht="20.100000000000001" customHeight="1">
      <c r="A69" s="427" t="s">
        <v>36</v>
      </c>
      <c r="B69" s="428"/>
      <c r="C69" s="428"/>
      <c r="D69" s="428"/>
      <c r="E69" s="428"/>
      <c r="F69" s="428"/>
      <c r="G69" s="428"/>
      <c r="H69" s="429"/>
      <c r="I69" s="273">
        <f>SUMIF($C$3:$C$66,"W",I3:I66)</f>
        <v>24.175000000000001</v>
      </c>
      <c r="J69" s="376" t="s">
        <v>14</v>
      </c>
      <c r="K69" s="326">
        <f>SUMIF($C$3:$C$66,"W",K3:K66)</f>
        <v>90613919</v>
      </c>
      <c r="L69" s="326">
        <f>SUMIF($C$3:$C$66,"W",L3:L66)</f>
        <v>45738021.949999996</v>
      </c>
      <c r="M69" s="326">
        <f>SUMIF($C$3:$C$66,"W",M3:M66)</f>
        <v>44875897.050000004</v>
      </c>
      <c r="N69" s="274" t="s">
        <v>14</v>
      </c>
      <c r="O69" s="233">
        <f>SUMIF($C$3:$C$66,"W",O3:O66)</f>
        <v>0</v>
      </c>
      <c r="P69" s="233">
        <f t="shared" ref="P69:X69" si="29">SUMIF($C$3:$C$66,"W",P3:P66)</f>
        <v>0</v>
      </c>
      <c r="Q69" s="233">
        <f t="shared" si="29"/>
        <v>12962771.350000001</v>
      </c>
      <c r="R69" s="233">
        <f t="shared" si="29"/>
        <v>25627711.100000001</v>
      </c>
      <c r="S69" s="233">
        <f t="shared" si="29"/>
        <v>4015963</v>
      </c>
      <c r="T69" s="233">
        <f t="shared" si="29"/>
        <v>1092471</v>
      </c>
      <c r="U69" s="233">
        <f t="shared" si="29"/>
        <v>1011161.5</v>
      </c>
      <c r="V69" s="233">
        <f t="shared" si="29"/>
        <v>1027944</v>
      </c>
      <c r="W69" s="233">
        <f t="shared" si="29"/>
        <v>0</v>
      </c>
      <c r="X69" s="233">
        <f t="shared" si="29"/>
        <v>0</v>
      </c>
      <c r="Y69" s="163" t="b">
        <f t="shared" si="25"/>
        <v>1</v>
      </c>
      <c r="Z69" s="238">
        <f t="shared" si="26"/>
        <v>0.50480000000000003</v>
      </c>
      <c r="AA69" s="196"/>
      <c r="AB69" s="196" t="b">
        <f t="shared" si="27"/>
        <v>1</v>
      </c>
    </row>
    <row r="70" spans="1:35" customFormat="1" ht="13.9" customHeight="1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377"/>
      <c r="L70" s="140"/>
      <c r="M70" s="377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</row>
    <row r="71" spans="1:35" ht="20.45" customHeight="1">
      <c r="A71" s="442" t="s">
        <v>23</v>
      </c>
      <c r="B71" s="443"/>
      <c r="C71" s="443"/>
      <c r="D71" s="444"/>
      <c r="E71" s="113"/>
      <c r="F71" s="163"/>
      <c r="G71" s="113"/>
      <c r="H71" s="113"/>
      <c r="I71" s="113"/>
      <c r="J71" s="163"/>
      <c r="K71" s="372"/>
      <c r="L71" s="113"/>
      <c r="M71" s="372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63"/>
      <c r="Z71" s="163"/>
      <c r="AA71" s="163"/>
      <c r="AB71" s="196"/>
    </row>
    <row r="72" spans="1:35" ht="12" customHeight="1">
      <c r="A72" s="439" t="s">
        <v>22</v>
      </c>
      <c r="B72" s="440"/>
      <c r="C72" s="440"/>
      <c r="D72" s="440"/>
      <c r="E72" s="113"/>
      <c r="F72" s="163"/>
      <c r="G72" s="113"/>
      <c r="H72" s="113"/>
      <c r="I72" s="113"/>
      <c r="J72" s="163"/>
      <c r="K72" s="372"/>
      <c r="L72" s="164"/>
      <c r="M72" s="372"/>
      <c r="N72" s="16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63"/>
      <c r="Z72" s="163"/>
      <c r="AA72" s="163"/>
      <c r="AB72" s="196"/>
    </row>
    <row r="73" spans="1:35" ht="12.75" customHeight="1">
      <c r="A73" s="439" t="s">
        <v>32</v>
      </c>
      <c r="B73" s="441"/>
      <c r="C73" s="441"/>
      <c r="D73" s="113"/>
      <c r="E73" s="113"/>
      <c r="F73" s="163"/>
      <c r="G73" s="113"/>
      <c r="H73" s="113"/>
      <c r="I73" s="113"/>
      <c r="J73" s="163"/>
      <c r="K73" s="372"/>
      <c r="L73" s="113"/>
      <c r="M73" s="372"/>
      <c r="N73" s="16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63"/>
      <c r="Z73" s="163"/>
      <c r="AA73" s="163"/>
      <c r="AB73" s="196"/>
    </row>
    <row r="74" spans="1:35" ht="12.75" customHeight="1">
      <c r="A74" s="166"/>
      <c r="B74" s="113"/>
      <c r="C74" s="113"/>
      <c r="D74" s="113"/>
      <c r="E74" s="113"/>
      <c r="F74" s="163"/>
      <c r="G74" s="113"/>
      <c r="H74" s="113"/>
      <c r="I74" s="113"/>
      <c r="J74" s="163"/>
      <c r="K74" s="372"/>
      <c r="L74" s="113"/>
      <c r="M74" s="372"/>
      <c r="N74" s="16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63"/>
      <c r="Z74" s="163"/>
      <c r="AA74" s="163"/>
      <c r="AB74" s="163"/>
    </row>
    <row r="75" spans="1:35">
      <c r="A75" s="101"/>
    </row>
    <row r="76" spans="1:35">
      <c r="A76" s="94"/>
    </row>
  </sheetData>
  <mergeCells count="21"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2021-10-04T08:32:51Z</dcterms:modified>
</cp:coreProperties>
</file>