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iza\Desktop\listy zatwierdzone przez PRM\"/>
    </mc:Choice>
  </mc:AlternateContent>
  <bookViews>
    <workbookView xWindow="0" yWindow="0" windowWidth="23040" windowHeight="9060"/>
  </bookViews>
  <sheets>
    <sheet name="TERC - &quot;nazwa woj&quot;" sheetId="7" r:id="rId1"/>
    <sheet name="pow podst" sheetId="17" r:id="rId2"/>
    <sheet name="gm podst" sheetId="13" r:id="rId3"/>
    <sheet name="pow rez" sheetId="18" r:id="rId4"/>
    <sheet name="gm rez" sheetId="16" r:id="rId5"/>
  </sheets>
  <definedNames>
    <definedName name="_xlnm.Print_Area" localSheetId="2">'gm podst'!$A$1:$T$30</definedName>
    <definedName name="_xlnm.Print_Area" localSheetId="4">'gm rez'!$A$1:$T$24</definedName>
    <definedName name="_xlnm.Print_Area" localSheetId="1">'pow podst'!$A$1:$S$23</definedName>
    <definedName name="_xlnm.Print_Area" localSheetId="3">'pow rez'!$A$1:$S$24</definedName>
    <definedName name="_xlnm.Print_Area" localSheetId="0">'TERC - "nazwa woj"'!$A$1:$G$24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Q4" i="13" l="1"/>
  <c r="Q5" i="13"/>
  <c r="Q6" i="13"/>
  <c r="Q7" i="13"/>
  <c r="Q8" i="13"/>
  <c r="Q9" i="13"/>
  <c r="Q10" i="13"/>
  <c r="Q11" i="13"/>
  <c r="Q12" i="13"/>
  <c r="Q13" i="13"/>
  <c r="Q14" i="13"/>
  <c r="Q15" i="13"/>
  <c r="Q16" i="13"/>
  <c r="Q17" i="13"/>
  <c r="Q18" i="13"/>
  <c r="Q19" i="13"/>
  <c r="Q20" i="13"/>
  <c r="Q21" i="13"/>
  <c r="Q22" i="13"/>
  <c r="Q23" i="13"/>
  <c r="Q24" i="13"/>
  <c r="Q25" i="13"/>
  <c r="Q3" i="13"/>
  <c r="P19" i="17"/>
  <c r="Q19" i="17"/>
  <c r="P4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3" i="17"/>
  <c r="R25" i="13" l="1"/>
  <c r="S18" i="17"/>
  <c r="Q18" i="17" l="1"/>
  <c r="Q4" i="17"/>
  <c r="Q5" i="17"/>
  <c r="Q6" i="17"/>
  <c r="Q7" i="17"/>
  <c r="Q8" i="17"/>
  <c r="Q9" i="17"/>
  <c r="Q10" i="17"/>
  <c r="Q11" i="17"/>
  <c r="Q12" i="17"/>
  <c r="Q13" i="17"/>
  <c r="Q14" i="17"/>
  <c r="Q15" i="17"/>
  <c r="Q16" i="17"/>
  <c r="Q17" i="17"/>
  <c r="Q3" i="17"/>
  <c r="S7" i="17" l="1"/>
  <c r="S9" i="17"/>
  <c r="S11" i="17"/>
  <c r="S13" i="17"/>
  <c r="S15" i="17"/>
  <c r="R4" i="13"/>
  <c r="R5" i="13"/>
  <c r="R6" i="13"/>
  <c r="R7" i="13"/>
  <c r="R8" i="13"/>
  <c r="T9" i="13"/>
  <c r="R10" i="13"/>
  <c r="R11" i="13"/>
  <c r="R12" i="13"/>
  <c r="R13" i="13"/>
  <c r="R14" i="13"/>
  <c r="T15" i="13"/>
  <c r="R16" i="13"/>
  <c r="R17" i="13"/>
  <c r="R18" i="13"/>
  <c r="R19" i="13"/>
  <c r="R20" i="13"/>
  <c r="T21" i="13"/>
  <c r="R22" i="13"/>
  <c r="T23" i="13"/>
  <c r="R24" i="13"/>
  <c r="R9" i="13" l="1"/>
  <c r="R15" i="13"/>
  <c r="R23" i="13"/>
  <c r="V23" i="13"/>
  <c r="W23" i="13" s="1"/>
  <c r="T17" i="13"/>
  <c r="T18" i="17"/>
  <c r="S6" i="17"/>
  <c r="T6" i="17" s="1"/>
  <c r="V11" i="13"/>
  <c r="W11" i="13" s="1"/>
  <c r="T14" i="13"/>
  <c r="X9" i="13"/>
  <c r="R21" i="13"/>
  <c r="T11" i="13"/>
  <c r="U11" i="13" s="1"/>
  <c r="T8" i="13"/>
  <c r="S5" i="17"/>
  <c r="T5" i="17" s="1"/>
  <c r="S17" i="17"/>
  <c r="T17" i="17" s="1"/>
  <c r="S10" i="17"/>
  <c r="T10" i="17" s="1"/>
  <c r="W13" i="17"/>
  <c r="W9" i="17"/>
  <c r="T20" i="13"/>
  <c r="U23" i="13"/>
  <c r="T25" i="13"/>
  <c r="T19" i="13"/>
  <c r="T13" i="13"/>
  <c r="T7" i="13"/>
  <c r="V10" i="13"/>
  <c r="W10" i="13" s="1"/>
  <c r="T24" i="13"/>
  <c r="T18" i="13"/>
  <c r="T12" i="13"/>
  <c r="U12" i="13" s="1"/>
  <c r="T6" i="13"/>
  <c r="T22" i="13"/>
  <c r="U22" i="13" s="1"/>
  <c r="T16" i="13"/>
  <c r="T10" i="13"/>
  <c r="U10" i="13" s="1"/>
  <c r="T4" i="13"/>
  <c r="T5" i="13"/>
  <c r="V22" i="13"/>
  <c r="W22" i="13" s="1"/>
  <c r="S12" i="17"/>
  <c r="T12" i="17" s="1"/>
  <c r="S16" i="17"/>
  <c r="T16" i="17" s="1"/>
  <c r="S4" i="17"/>
  <c r="T4" i="17" s="1"/>
  <c r="S14" i="17"/>
  <c r="T14" i="17" s="1"/>
  <c r="S8" i="17"/>
  <c r="T8" i="17" s="1"/>
  <c r="X11" i="13"/>
  <c r="X23" i="13"/>
  <c r="U9" i="13"/>
  <c r="V9" i="13"/>
  <c r="W9" i="13" s="1"/>
  <c r="X12" i="13"/>
  <c r="X10" i="13"/>
  <c r="X22" i="13"/>
  <c r="V12" i="13"/>
  <c r="W12" i="13" s="1"/>
  <c r="G21" i="7"/>
  <c r="F21" i="7"/>
  <c r="E21" i="7"/>
  <c r="D21" i="7"/>
  <c r="C21" i="7"/>
  <c r="D18" i="7"/>
  <c r="O20" i="18"/>
  <c r="M20" i="18"/>
  <c r="L20" i="18"/>
  <c r="K20" i="18"/>
  <c r="J20" i="18"/>
  <c r="I20" i="18"/>
  <c r="H20" i="18"/>
  <c r="W19" i="18"/>
  <c r="U19" i="18"/>
  <c r="V19" i="18" s="1"/>
  <c r="T19" i="18"/>
  <c r="W18" i="18"/>
  <c r="U18" i="18"/>
  <c r="V18" i="18" s="1"/>
  <c r="T18" i="18"/>
  <c r="W17" i="18"/>
  <c r="U17" i="18"/>
  <c r="V17" i="18" s="1"/>
  <c r="T17" i="18"/>
  <c r="W16" i="18"/>
  <c r="U16" i="18"/>
  <c r="V16" i="18" s="1"/>
  <c r="T16" i="18"/>
  <c r="W15" i="18"/>
  <c r="U15" i="18"/>
  <c r="V15" i="18" s="1"/>
  <c r="T15" i="18"/>
  <c r="W14" i="18"/>
  <c r="U14" i="18"/>
  <c r="V14" i="18" s="1"/>
  <c r="T14" i="18"/>
  <c r="W13" i="18"/>
  <c r="U13" i="18"/>
  <c r="V13" i="18" s="1"/>
  <c r="T13" i="18"/>
  <c r="W12" i="18"/>
  <c r="U12" i="18"/>
  <c r="V12" i="18" s="1"/>
  <c r="T12" i="18"/>
  <c r="W11" i="18"/>
  <c r="U11" i="18"/>
  <c r="V11" i="18" s="1"/>
  <c r="T11" i="18"/>
  <c r="W10" i="18"/>
  <c r="U10" i="18"/>
  <c r="V10" i="18" s="1"/>
  <c r="T10" i="18"/>
  <c r="W9" i="18"/>
  <c r="U9" i="18"/>
  <c r="V9" i="18" s="1"/>
  <c r="T9" i="18"/>
  <c r="W8" i="18"/>
  <c r="U8" i="18"/>
  <c r="V8" i="18" s="1"/>
  <c r="T8" i="18"/>
  <c r="W7" i="18"/>
  <c r="U7" i="18"/>
  <c r="V7" i="18" s="1"/>
  <c r="T7" i="18"/>
  <c r="W6" i="18"/>
  <c r="U6" i="18"/>
  <c r="V6" i="18" s="1"/>
  <c r="T6" i="18"/>
  <c r="W5" i="18"/>
  <c r="U5" i="18"/>
  <c r="V5" i="18" s="1"/>
  <c r="T5" i="18"/>
  <c r="W4" i="18"/>
  <c r="U4" i="18"/>
  <c r="V4" i="18" s="1"/>
  <c r="T4" i="18"/>
  <c r="U3" i="18"/>
  <c r="V3" i="18" s="1"/>
  <c r="O19" i="17"/>
  <c r="M19" i="17"/>
  <c r="L19" i="17"/>
  <c r="K19" i="17"/>
  <c r="J19" i="17"/>
  <c r="I19" i="17"/>
  <c r="H19" i="17"/>
  <c r="W18" i="17"/>
  <c r="U18" i="17"/>
  <c r="V18" i="17" s="1"/>
  <c r="W17" i="17"/>
  <c r="U17" i="17"/>
  <c r="V17" i="17" s="1"/>
  <c r="W16" i="17"/>
  <c r="U16" i="17"/>
  <c r="V16" i="17" s="1"/>
  <c r="W15" i="17"/>
  <c r="U15" i="17"/>
  <c r="V15" i="17" s="1"/>
  <c r="T15" i="17"/>
  <c r="W14" i="17"/>
  <c r="U14" i="17"/>
  <c r="V14" i="17" s="1"/>
  <c r="U13" i="17"/>
  <c r="V13" i="17" s="1"/>
  <c r="T13" i="17"/>
  <c r="W12" i="17"/>
  <c r="U12" i="17"/>
  <c r="V12" i="17" s="1"/>
  <c r="W11" i="17"/>
  <c r="U11" i="17"/>
  <c r="V11" i="17" s="1"/>
  <c r="T11" i="17"/>
  <c r="W10" i="17"/>
  <c r="U10" i="17"/>
  <c r="V10" i="17" s="1"/>
  <c r="U9" i="17"/>
  <c r="V9" i="17" s="1"/>
  <c r="T9" i="17"/>
  <c r="W8" i="17"/>
  <c r="U8" i="17"/>
  <c r="V8" i="17" s="1"/>
  <c r="W7" i="17"/>
  <c r="U7" i="17"/>
  <c r="V7" i="17" s="1"/>
  <c r="T7" i="17"/>
  <c r="W6" i="17"/>
  <c r="U6" i="17"/>
  <c r="V6" i="17" s="1"/>
  <c r="W5" i="17"/>
  <c r="U5" i="17"/>
  <c r="V5" i="17" s="1"/>
  <c r="W4" i="17"/>
  <c r="U4" i="17"/>
  <c r="V4" i="17" s="1"/>
  <c r="G22" i="7"/>
  <c r="F22" i="7"/>
  <c r="E22" i="7"/>
  <c r="D22" i="7"/>
  <c r="C22" i="7"/>
  <c r="P20" i="16"/>
  <c r="N20" i="16"/>
  <c r="M20" i="16"/>
  <c r="L20" i="16"/>
  <c r="K20" i="16"/>
  <c r="J20" i="16"/>
  <c r="I20" i="16"/>
  <c r="X19" i="16"/>
  <c r="V19" i="16"/>
  <c r="W19" i="16" s="1"/>
  <c r="U19" i="16"/>
  <c r="X18" i="16"/>
  <c r="V18" i="16"/>
  <c r="W18" i="16" s="1"/>
  <c r="U18" i="16"/>
  <c r="X17" i="16"/>
  <c r="V17" i="16"/>
  <c r="W17" i="16" s="1"/>
  <c r="U17" i="16"/>
  <c r="X16" i="16"/>
  <c r="V16" i="16"/>
  <c r="W16" i="16" s="1"/>
  <c r="U16" i="16"/>
  <c r="X15" i="16"/>
  <c r="V15" i="16"/>
  <c r="W15" i="16" s="1"/>
  <c r="U15" i="16"/>
  <c r="X14" i="16"/>
  <c r="V14" i="16"/>
  <c r="W14" i="16" s="1"/>
  <c r="U14" i="16"/>
  <c r="X13" i="16"/>
  <c r="V13" i="16"/>
  <c r="W13" i="16" s="1"/>
  <c r="U13" i="16"/>
  <c r="X12" i="16"/>
  <c r="V12" i="16"/>
  <c r="W12" i="16" s="1"/>
  <c r="U12" i="16"/>
  <c r="X11" i="16"/>
  <c r="V11" i="16"/>
  <c r="W11" i="16" s="1"/>
  <c r="U11" i="16"/>
  <c r="X10" i="16"/>
  <c r="V10" i="16"/>
  <c r="W10" i="16" s="1"/>
  <c r="U10" i="16"/>
  <c r="X9" i="16"/>
  <c r="V9" i="16"/>
  <c r="W9" i="16" s="1"/>
  <c r="U9" i="16"/>
  <c r="X8" i="16"/>
  <c r="V8" i="16"/>
  <c r="W8" i="16" s="1"/>
  <c r="U8" i="16"/>
  <c r="X7" i="16"/>
  <c r="V7" i="16"/>
  <c r="W7" i="16" s="1"/>
  <c r="U7" i="16"/>
  <c r="X6" i="16"/>
  <c r="V6" i="16"/>
  <c r="W6" i="16" s="1"/>
  <c r="U6" i="16"/>
  <c r="X5" i="16"/>
  <c r="V5" i="16"/>
  <c r="W5" i="16" s="1"/>
  <c r="U5" i="16"/>
  <c r="X4" i="16"/>
  <c r="V4" i="16"/>
  <c r="W4" i="16" s="1"/>
  <c r="U4" i="16"/>
  <c r="Q20" i="16"/>
  <c r="D19" i="7"/>
  <c r="J26" i="13"/>
  <c r="K26" i="13"/>
  <c r="L26" i="13"/>
  <c r="M26" i="13"/>
  <c r="N26" i="13"/>
  <c r="I21" i="16" l="1"/>
  <c r="K21" i="18"/>
  <c r="L25" i="18" s="1"/>
  <c r="J25" i="16"/>
  <c r="U19" i="17"/>
  <c r="S3" i="17"/>
  <c r="L27" i="13"/>
  <c r="M31" i="13" s="1"/>
  <c r="C18" i="7"/>
  <c r="F18" i="7"/>
  <c r="P20" i="18"/>
  <c r="U20" i="18" s="1"/>
  <c r="H21" i="18"/>
  <c r="I25" i="18" s="1"/>
  <c r="E18" i="7"/>
  <c r="U3" i="17"/>
  <c r="V3" i="17" s="1"/>
  <c r="H20" i="17"/>
  <c r="I24" i="17" s="1"/>
  <c r="K20" i="17"/>
  <c r="L24" i="17" s="1"/>
  <c r="V20" i="16"/>
  <c r="V3" i="16"/>
  <c r="W3" i="16" s="1"/>
  <c r="L21" i="16"/>
  <c r="M25" i="16" s="1"/>
  <c r="X3" i="16"/>
  <c r="P26" i="13"/>
  <c r="I26" i="13"/>
  <c r="X25" i="13"/>
  <c r="V25" i="13"/>
  <c r="W25" i="13" s="1"/>
  <c r="U25" i="13"/>
  <c r="X24" i="13"/>
  <c r="V24" i="13"/>
  <c r="W24" i="13" s="1"/>
  <c r="U24" i="13"/>
  <c r="X21" i="13"/>
  <c r="V21" i="13"/>
  <c r="W21" i="13" s="1"/>
  <c r="U21" i="13"/>
  <c r="X20" i="13"/>
  <c r="V20" i="13"/>
  <c r="W20" i="13" s="1"/>
  <c r="U20" i="13"/>
  <c r="X19" i="13"/>
  <c r="V19" i="13"/>
  <c r="W19" i="13" s="1"/>
  <c r="U19" i="13"/>
  <c r="X18" i="13"/>
  <c r="V18" i="13"/>
  <c r="W18" i="13" s="1"/>
  <c r="U18" i="13"/>
  <c r="X17" i="13"/>
  <c r="V17" i="13"/>
  <c r="W17" i="13" s="1"/>
  <c r="U17" i="13"/>
  <c r="X16" i="13"/>
  <c r="V16" i="13"/>
  <c r="W16" i="13" s="1"/>
  <c r="U16" i="13"/>
  <c r="X15" i="13"/>
  <c r="V15" i="13"/>
  <c r="W15" i="13" s="1"/>
  <c r="U15" i="13"/>
  <c r="X14" i="13"/>
  <c r="V14" i="13"/>
  <c r="W14" i="13" s="1"/>
  <c r="U14" i="13"/>
  <c r="X13" i="13"/>
  <c r="V13" i="13"/>
  <c r="W13" i="13" s="1"/>
  <c r="U13" i="13"/>
  <c r="X8" i="13"/>
  <c r="V8" i="13"/>
  <c r="W8" i="13" s="1"/>
  <c r="U8" i="13"/>
  <c r="X7" i="13"/>
  <c r="V7" i="13"/>
  <c r="W7" i="13" s="1"/>
  <c r="U7" i="13"/>
  <c r="X6" i="13"/>
  <c r="V6" i="13"/>
  <c r="W6" i="13" s="1"/>
  <c r="U6" i="13"/>
  <c r="X5" i="13"/>
  <c r="V5" i="13"/>
  <c r="W5" i="13" s="1"/>
  <c r="U5" i="13"/>
  <c r="X4" i="13"/>
  <c r="V4" i="13"/>
  <c r="W4" i="13" s="1"/>
  <c r="U4" i="13"/>
  <c r="T3" i="13"/>
  <c r="T26" i="13" s="1"/>
  <c r="C19" i="7" l="1"/>
  <c r="I27" i="13"/>
  <c r="J31" i="13" s="1"/>
  <c r="Q20" i="18"/>
  <c r="W20" i="18" s="1"/>
  <c r="W3" i="18"/>
  <c r="W19" i="17"/>
  <c r="G18" i="7"/>
  <c r="W3" i="17"/>
  <c r="R20" i="16"/>
  <c r="X20" i="16" s="1"/>
  <c r="V3" i="13"/>
  <c r="W3" i="13" s="1"/>
  <c r="F19" i="7"/>
  <c r="Q26" i="13"/>
  <c r="V26" i="13" s="1"/>
  <c r="R3" i="13"/>
  <c r="E19" i="7" l="1"/>
  <c r="S20" i="18"/>
  <c r="T20" i="18" s="1"/>
  <c r="T3" i="18"/>
  <c r="S19" i="17"/>
  <c r="T19" i="17" s="1"/>
  <c r="T3" i="17"/>
  <c r="T20" i="16"/>
  <c r="U20" i="16" s="1"/>
  <c r="U3" i="16"/>
  <c r="R26" i="13"/>
  <c r="X26" i="13" s="1"/>
  <c r="X3" i="13"/>
  <c r="G19" i="7" l="1"/>
  <c r="U26" i="13"/>
  <c r="U3" i="13"/>
  <c r="H21" i="7"/>
  <c r="I21" i="7"/>
  <c r="H22" i="7"/>
  <c r="I22" i="7"/>
  <c r="F23" i="7"/>
  <c r="F26" i="7" s="1"/>
  <c r="G23" i="7"/>
  <c r="G26" i="7" s="1"/>
  <c r="D23" i="7"/>
  <c r="D26" i="7" s="1"/>
  <c r="E23" i="7"/>
  <c r="E26" i="7" s="1"/>
  <c r="C23" i="7"/>
  <c r="C26" i="7" s="1"/>
  <c r="I23" i="7" l="1"/>
  <c r="H23" i="7"/>
  <c r="C20" i="7"/>
  <c r="C24" i="7" s="1"/>
  <c r="C25" i="7" l="1"/>
  <c r="F20" i="7" l="1"/>
  <c r="C27" i="7"/>
  <c r="F24" i="7" l="1"/>
  <c r="F25" i="7"/>
  <c r="I18" i="7"/>
  <c r="D20" i="7"/>
  <c r="I19" i="7"/>
  <c r="G20" i="7"/>
  <c r="G25" i="7" s="1"/>
  <c r="H19" i="7"/>
  <c r="F27" i="7" l="1"/>
  <c r="D24" i="7"/>
  <c r="D27" i="7" s="1"/>
  <c r="H18" i="7"/>
  <c r="D25" i="7"/>
  <c r="I20" i="7"/>
  <c r="E20" i="7"/>
  <c r="G24" i="7"/>
  <c r="I24" i="7" s="1"/>
  <c r="G27" i="7" l="1"/>
  <c r="H20" i="7"/>
  <c r="E25" i="7"/>
  <c r="E24" i="7"/>
  <c r="H24" i="7" s="1"/>
  <c r="E27" i="7" l="1"/>
</calcChain>
</file>

<file path=xl/sharedStrings.xml><?xml version="1.0" encoding="utf-8"?>
<sst xmlns="http://schemas.openxmlformats.org/spreadsheetml/2006/main" count="440" uniqueCount="228">
  <si>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</si>
  <si>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</si>
  <si>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</si>
  <si>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</si>
  <si>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</si>
  <si>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</si>
  <si>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</si>
  <si>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</si>
  <si>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</si>
  <si>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% dofinansowania</t>
  </si>
  <si>
    <t>Deklarowana kwota środków własnych (w zł)</t>
  </si>
  <si>
    <t>x</t>
  </si>
  <si>
    <t>Powiat</t>
  </si>
  <si>
    <t>Wnioskowana kwota dofinansowania
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</si>
  <si>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</si>
  <si>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</si>
  <si>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</si>
  <si>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</si>
  <si>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</si>
  <si>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</si>
  <si>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</si>
  <si>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Rodzaj zadania</t>
  </si>
  <si>
    <t>spr-lata</t>
  </si>
  <si>
    <t>spr-procent</t>
  </si>
  <si>
    <t>spr-dof</t>
  </si>
  <si>
    <t>spr-montaż</t>
  </si>
  <si>
    <t>TERC</t>
  </si>
  <si>
    <t>RAZEM listy</t>
  </si>
  <si>
    <t>Liczba zadań</t>
  </si>
  <si>
    <t>powiatowe - lista podstawowa, z tego:</t>
  </si>
  <si>
    <t>nowe zadania jednoroczne</t>
  </si>
  <si>
    <t>gminne - lista podstawowa, z tego:</t>
  </si>
  <si>
    <t>RAZEM listy podstawowe, z tego: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</si>
  <si>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</si>
  <si>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RAZEM nowe zadania jednoroczne</t>
  </si>
  <si>
    <t>Kwota dofinansowania 
w podziale na lata</t>
  </si>
  <si>
    <t>Zadanie nowe [N]</t>
  </si>
  <si>
    <t>przejścia dla pieszych</t>
  </si>
  <si>
    <t>przejazdy dla rowerów</t>
  </si>
  <si>
    <t>perony przystankowe wraz z dojściami do tych peronów</t>
  </si>
  <si>
    <t>Liczba realizowanych elementów infrastruktury</t>
  </si>
  <si>
    <t>drogi dla pieszych (km)</t>
  </si>
  <si>
    <t>drogi dla pieszych i rowerów (km)</t>
  </si>
  <si>
    <t>drogi dla rowerów (km)</t>
  </si>
  <si>
    <t>Długość dróg realizowanych w ramach zadania</t>
  </si>
  <si>
    <t>B - budowa (rozbudowa), P - przebudowa, R - remont</t>
  </si>
  <si>
    <t>Lista zadań rekomendowanych mających na celu wyłącznie poprawę bezpieczeństwa niechronionych uczestników ruchu, polegających w szczególności na budowie, przebudowie lub remoncie dróg dla pieszych, dróg dla pieszych i rowerów, dróg dla rowerów, przejść dla pieszych, przejazdów dla rowerów, peronów przystankowych wraz z dojściami do tych peronów do dofinansowania w ramach Rządowego Funduszu Rozwoju Dróg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</si>
  <si>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2023</t>
    </r>
  </si>
  <si>
    <t>Województwo: śląskie</t>
  </si>
  <si>
    <t>MIASTO BIELSKO-BIAŁA</t>
  </si>
  <si>
    <t>POWIAT MIKOŁOWSKI</t>
  </si>
  <si>
    <t>POWIAT GLIWICKI</t>
  </si>
  <si>
    <t>POWIAT ŻYWIECKI</t>
  </si>
  <si>
    <t>MIASTO BYTOM</t>
  </si>
  <si>
    <t>POWIAT PSZCZYŃSKI</t>
  </si>
  <si>
    <t>POWIAT RYBNICKI</t>
  </si>
  <si>
    <t>MIASTO CHORZÓW</t>
  </si>
  <si>
    <t>MIASTO SIEMIANOWICE ŚLĄSKIE</t>
  </si>
  <si>
    <t>POWIAT CZĘSTOCHOWSKI</t>
  </si>
  <si>
    <t>POWIAT TARNOGÓRSKI</t>
  </si>
  <si>
    <t>POWIAT KŁOBUCKI</t>
  </si>
  <si>
    <t>POWIAT MYSZKOWSKI</t>
  </si>
  <si>
    <t>MIASTO JASTRZĘBIE - ZDRÓJ</t>
  </si>
  <si>
    <t>POWIAT BIELSKI</t>
  </si>
  <si>
    <t>MIASTO SOSNOWIEC</t>
  </si>
  <si>
    <t>Poprawa bezpieczeństwa niechronionych uczestników ruchu na odcinku ul. Partyzantów w Bielsku-Białej</t>
  </si>
  <si>
    <t>Poprawa bezpieczeństwa niechronionych uczestników ruchu w powiecie mikołowskim</t>
  </si>
  <si>
    <t>Poprawa bezpieczeństwa niechronionych uczestników ruchu w Pyskowicach i w Paniówkach</t>
  </si>
  <si>
    <t>Poprawa bezpieczeństwa niechronionych uczestników ruchu w Żywcu i Juszczynie</t>
  </si>
  <si>
    <t>Poprawa bezpieczeństwa niechronionych uczestników ruchu w gminie Bytom</t>
  </si>
  <si>
    <t>Poprawa bezpieczeństwa niechronionych uczestników ruchu w ciągu drogi powiatowej nr 4121S tj ul. Staromiejskiej i ul. Żorskiej w Pszczynie</t>
  </si>
  <si>
    <t>Poprawa bezpieczeństwa niechronionych uczestników ruchu w powiecie rybnickim</t>
  </si>
  <si>
    <t>Poprawa bezpieczeństwa niechronionych uczestników ruchu w Chorzowie</t>
  </si>
  <si>
    <t>Poprawa bezpieczeństwa niechronionych uczestników ruchu w Siemianowicach Śląskich - drogi powiatowe</t>
  </si>
  <si>
    <t>Poprawa bezpieczeństwa niechronionych uczestników ruchu w gminie Olsztyn w miejscowości Olsztyn-Biskupice</t>
  </si>
  <si>
    <t>Poprawa bezpieczeństwa niechronionych uczestników ruchu w gminie Tarnowskie Góry oraz w gminie Ożarowice</t>
  </si>
  <si>
    <t>Poprawa bezpieczeństwa niechronionych uczestników ruchu w miejscowościach Kalej i Szarlejka</t>
  </si>
  <si>
    <t>Poprawa bezpieczeństwa niechronionych uczestników ruchu w powiecie myszkowskim</t>
  </si>
  <si>
    <t>Poprawa bezpieczeństwa niechronionych uczestników ruchu w Jastrzębiu-Zdroju</t>
  </si>
  <si>
    <t>Poprawa bezpieczeństwa niechronionych uczestników ruchu w miejscowości Landek w gminie Jasienica i miejscowości Ligota w gminie Czechowice-Dziedzice</t>
  </si>
  <si>
    <t>Poprawa bezpieczeństwa niechronionych uczestników ruchu w Sosnowcu - ul. mjr. H. Dobrzańskiego - Hubala</t>
  </si>
  <si>
    <t>N</t>
  </si>
  <si>
    <t>B</t>
  </si>
  <si>
    <t>P</t>
  </si>
  <si>
    <t>R</t>
  </si>
  <si>
    <t>wrzesień 2023-sierpień 2024</t>
  </si>
  <si>
    <t>wrzesień 2023-maj 2024</t>
  </si>
  <si>
    <t>sierpień 2023-grudzień 2023</t>
  </si>
  <si>
    <t>październik 2023-wrzesień 2024</t>
  </si>
  <si>
    <t>listopad 2023-październik 2024</t>
  </si>
  <si>
    <t>sierpień 2023-czerwiec 2024</t>
  </si>
  <si>
    <t>czerwiec 2023-maj 2024</t>
  </si>
  <si>
    <t>czerwiec 2023-listopad 2023</t>
  </si>
  <si>
    <t>maj 2023-kwiecień 2024</t>
  </si>
  <si>
    <t>1328/23</t>
  </si>
  <si>
    <t>1315/23</t>
  </si>
  <si>
    <t>1309/23</t>
  </si>
  <si>
    <t>1313/23</t>
  </si>
  <si>
    <t>1335/23</t>
  </si>
  <si>
    <t>1303/23</t>
  </si>
  <si>
    <t>1320/23</t>
  </si>
  <si>
    <t>1307/23</t>
  </si>
  <si>
    <t>1311/23</t>
  </si>
  <si>
    <t>1316/23</t>
  </si>
  <si>
    <t>1317/23</t>
  </si>
  <si>
    <t>1318/23</t>
  </si>
  <si>
    <t>1319/23</t>
  </si>
  <si>
    <t>1322/23</t>
  </si>
  <si>
    <t>1333/23</t>
  </si>
  <si>
    <t>1339/23</t>
  </si>
  <si>
    <t>Poprawa bezpieczeństwa niechronionych uczestników ruchu w gminie Miedźno</t>
  </si>
  <si>
    <t>Poprawa bezpieczeństwa niechronionych uczestników ruchu w gminie Siewierz</t>
  </si>
  <si>
    <t>Poprawa bezpieczeństwa niechronionych uczestników ruchu w Kłobucku</t>
  </si>
  <si>
    <t>Poprawa bezpieczeństwa niechronionych uczestników ruchu w miejscowości Wręczyca Mała</t>
  </si>
  <si>
    <t>Poprawa bezpieczeństwa niechronionych uczestników ruchu w gminie Panki</t>
  </si>
  <si>
    <t>Poprawa bezpieczeństwa niechronionych uczestników ruchu w Siemianowicach Śląskich - drogi gminne</t>
  </si>
  <si>
    <t>Poprawa bezpieczeństwa niechronionych uczestników ruchu na drogach gminnych w Bielsku-Białej</t>
  </si>
  <si>
    <t>Poprawa bezpieczeństwa niechronionych uczestników ruchu w Pyskowicach</t>
  </si>
  <si>
    <t>Poprawa bezpieczeństwa niechronionych uczestników ruchu w gminie Kozy</t>
  </si>
  <si>
    <t>Poprawa bezpieczeństwa niechronionych uczestników ruchu w miejscowości Sieraków Śląski w Gminie Ciasna</t>
  </si>
  <si>
    <t>Poprawa bezpieczeństwa niechronionych uczestników ruchu w gminie Bieruń</t>
  </si>
  <si>
    <t>Poprawa bezpieczeństwa niechronionych uczestników ruchu w Imielinie</t>
  </si>
  <si>
    <t>Poprawa bezpieczeństwa niechronionych uczestników ruchu w Myszkowie</t>
  </si>
  <si>
    <t>Poprawa bezpieczeństwa niechronionych uczestników ruchu w Wodzisławiu Śląskim</t>
  </si>
  <si>
    <t>Poprawa bezpieczeństwa niechronionych uczestników ruchu w gminie i mieście Czerwionka-Leszczyny (dzielnica Czerwionka)</t>
  </si>
  <si>
    <t>Poprawa bezpieczeństwa niechronionych uczestników ruchu w gminie Dębowiec</t>
  </si>
  <si>
    <t>Poprawa bezpieczeństwa niechronionych uczestników ruchu w Goleszowie</t>
  </si>
  <si>
    <t>Poprawa bezpieczeństwa niechronionych uczestników ruchu w miejscowości Pszczyna</t>
  </si>
  <si>
    <t>Poprawa bezpieczeństwa niechronionych uczestników ruchu w Raciborzu</t>
  </si>
  <si>
    <t>Poprawa bezpieczeństwa niechronionych uczestników ruchu w Mikołowie</t>
  </si>
  <si>
    <t>Poprawa bezpieczeństwa niechronionych uczestników ruchu w Sosnowcu - drogi gminne</t>
  </si>
  <si>
    <t>kłobucki</t>
  </si>
  <si>
    <t>będziński</t>
  </si>
  <si>
    <t>Siemianowice Śląskie</t>
  </si>
  <si>
    <t>Bielsko-Biała</t>
  </si>
  <si>
    <t>gliwicki</t>
  </si>
  <si>
    <t>bielski</t>
  </si>
  <si>
    <t>lubliniecki</t>
  </si>
  <si>
    <t>bieruńsko-lędziński</t>
  </si>
  <si>
    <t>Bytom</t>
  </si>
  <si>
    <t>Jastrzębie-Zdrój</t>
  </si>
  <si>
    <t>myszkowski</t>
  </si>
  <si>
    <t>wodzisławski</t>
  </si>
  <si>
    <t>rybnicki</t>
  </si>
  <si>
    <t>cieszyński</t>
  </si>
  <si>
    <t>pszczyński</t>
  </si>
  <si>
    <t>raciborski</t>
  </si>
  <si>
    <t>mikołowski</t>
  </si>
  <si>
    <t>Sosnowiec</t>
  </si>
  <si>
    <t>2406042</t>
  </si>
  <si>
    <t>2401073</t>
  </si>
  <si>
    <t>2406013</t>
  </si>
  <si>
    <t>2406062</t>
  </si>
  <si>
    <t>2474011</t>
  </si>
  <si>
    <t>2461011</t>
  </si>
  <si>
    <t>2405021</t>
  </si>
  <si>
    <t>2402072</t>
  </si>
  <si>
    <t>2407032</t>
  </si>
  <si>
    <t>2414011</t>
  </si>
  <si>
    <t>2462011</t>
  </si>
  <si>
    <t>2414021</t>
  </si>
  <si>
    <t>2409011</t>
  </si>
  <si>
    <t>2415041</t>
  </si>
  <si>
    <t>2403062</t>
  </si>
  <si>
    <t>2403072</t>
  </si>
  <si>
    <t>2410053</t>
  </si>
  <si>
    <t>2408021</t>
  </si>
  <si>
    <t>2475011</t>
  </si>
  <si>
    <t>GMINA MIEDŹNO</t>
  </si>
  <si>
    <t>GMINA SIEWIERZ</t>
  </si>
  <si>
    <t>GMINA KŁOBUCK</t>
  </si>
  <si>
    <t>GMINA WRĘCZYCA WIELKA</t>
  </si>
  <si>
    <t>GMINA PANKI</t>
  </si>
  <si>
    <t>GMINA PYSKOWICE</t>
  </si>
  <si>
    <t>GMINA KOZY</t>
  </si>
  <si>
    <t>GMINA CIASNA</t>
  </si>
  <si>
    <t>GMINA BIERUŃ</t>
  </si>
  <si>
    <t>GMINA IMIELIN</t>
  </si>
  <si>
    <t>GMINA MYSZKÓW</t>
  </si>
  <si>
    <t>GMINA WODZISŁAW ŚLĄSKI</t>
  </si>
  <si>
    <t>GMINA CZERWIONKA-LESZCZYNY</t>
  </si>
  <si>
    <t>GMINA DĘBOWIEC</t>
  </si>
  <si>
    <t>GMINA GOLESZÓW</t>
  </si>
  <si>
    <t>GMINA PSZCZYNA</t>
  </si>
  <si>
    <t>GMINA RACIBÓRZ</t>
  </si>
  <si>
    <t>GMINA MIKOŁÓW</t>
  </si>
  <si>
    <t>1324/23</t>
  </si>
  <si>
    <t>1308/23</t>
  </si>
  <si>
    <t>1330/23</t>
  </si>
  <si>
    <t>1306/23</t>
  </si>
  <si>
    <t>1314/23</t>
  </si>
  <si>
    <t>1310/23</t>
  </si>
  <si>
    <t>1327/23</t>
  </si>
  <si>
    <t>1305/23</t>
  </si>
  <si>
    <t>1332/23</t>
  </si>
  <si>
    <t>1337/23</t>
  </si>
  <si>
    <t>1329/23</t>
  </si>
  <si>
    <t>1336/23</t>
  </si>
  <si>
    <t>1302/23</t>
  </si>
  <si>
    <t>1321/23</t>
  </si>
  <si>
    <t>1325/23</t>
  </si>
  <si>
    <t>1304/23</t>
  </si>
  <si>
    <t>1301/23</t>
  </si>
  <si>
    <t>1312/23</t>
  </si>
  <si>
    <t>1323/23</t>
  </si>
  <si>
    <t>1326/23</t>
  </si>
  <si>
    <t>1331/23</t>
  </si>
  <si>
    <t>1334/23</t>
  </si>
  <si>
    <t>1340/23</t>
  </si>
  <si>
    <t xml:space="preserve">B </t>
  </si>
  <si>
    <t xml:space="preserve">P </t>
  </si>
  <si>
    <t>lipiec 2023-czerwiec 2024</t>
  </si>
  <si>
    <t>sierpień 2023-lipiec 2024</t>
  </si>
  <si>
    <t>sierpień 2023-październik 2023</t>
  </si>
  <si>
    <t>styczeń 2023-grudzień 2023</t>
  </si>
  <si>
    <t>kwiecień 2023-listopad 2023</t>
  </si>
  <si>
    <t>grudzień 2023-listopad 2024</t>
  </si>
  <si>
    <t>2408</t>
  </si>
  <si>
    <t>2405</t>
  </si>
  <si>
    <t>2410</t>
  </si>
  <si>
    <t>2412</t>
  </si>
  <si>
    <t>2463011</t>
  </si>
  <si>
    <t>2404</t>
  </si>
  <si>
    <t>2413</t>
  </si>
  <si>
    <t>2406</t>
  </si>
  <si>
    <t>2409</t>
  </si>
  <si>
    <t>2402</t>
  </si>
  <si>
    <t>częstochowski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</si>
</sst>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z_ł_-;\-* #,##0.00\ _z_ł_-;_-* &quot;-&quot;??\ _z_ł_-;_-@_-"/>
    <numFmt numFmtId="165" formatCode="0.0000"/>
    <numFmt numFmtId="166" formatCode="#,##0.00\ &quot;zł&quot;"/>
    <numFmt numFmtId="167" formatCode="#,##0.00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</cellStyleXfs>
  <cellXfs count="1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/>
    <xf numFmtId="0" fontId="9" fillId="0" borderId="0" xfId="0" applyFont="1" applyBorder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9" fillId="0" borderId="0" xfId="0" applyNumberFormat="1" applyFont="1" applyFill="1" applyBorder="1" applyAlignment="1"/>
    <xf numFmtId="4" fontId="9" fillId="0" borderId="0" xfId="0" applyNumberFormat="1" applyFont="1" applyBorder="1" applyAlignment="1"/>
    <xf numFmtId="0" fontId="9" fillId="0" borderId="0" xfId="0" applyFont="1" applyBorder="1"/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" fillId="0" borderId="0" xfId="0" applyFont="1"/>
    <xf numFmtId="4" fontId="10" fillId="0" borderId="0" xfId="0" applyNumberFormat="1" applyFont="1" applyFill="1" applyBorder="1" applyAlignment="1">
      <alignment vertical="top"/>
    </xf>
    <xf numFmtId="4" fontId="10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1" applyFont="1" applyFill="1" applyAlignment="1">
      <alignment vertical="center"/>
    </xf>
    <xf numFmtId="0" fontId="3" fillId="0" borderId="0" xfId="0" applyFont="1"/>
    <xf numFmtId="0" fontId="15" fillId="0" borderId="0" xfId="0" applyFont="1"/>
    <xf numFmtId="4" fontId="9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6" fillId="0" borderId="2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vertical="center" wrapText="1"/>
    </xf>
    <xf numFmtId="167" fontId="17" fillId="0" borderId="1" xfId="0" applyNumberFormat="1" applyFont="1" applyFill="1" applyBorder="1" applyAlignment="1">
      <alignment vertical="center"/>
    </xf>
    <xf numFmtId="165" fontId="17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9" fontId="17" fillId="0" borderId="1" xfId="0" applyNumberFormat="1" applyFont="1" applyFill="1" applyBorder="1" applyAlignment="1">
      <alignment vertical="center"/>
    </xf>
    <xf numFmtId="49" fontId="17" fillId="0" borderId="3" xfId="0" applyNumberFormat="1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vertical="center"/>
    </xf>
    <xf numFmtId="49" fontId="17" fillId="0" borderId="4" xfId="0" applyNumberFormat="1" applyFont="1" applyFill="1" applyBorder="1" applyAlignment="1">
      <alignment vertical="center" wrapText="1"/>
    </xf>
    <xf numFmtId="4" fontId="17" fillId="0" borderId="4" xfId="0" applyNumberFormat="1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vertical="center"/>
    </xf>
    <xf numFmtId="167" fontId="20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9" fontId="20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6" fontId="16" fillId="3" borderId="21" xfId="0" applyNumberFormat="1" applyFont="1" applyFill="1" applyBorder="1" applyAlignment="1">
      <alignment vertical="center"/>
    </xf>
    <xf numFmtId="166" fontId="16" fillId="3" borderId="22" xfId="0" applyNumberFormat="1" applyFont="1" applyFill="1" applyBorder="1" applyAlignment="1">
      <alignment vertical="center"/>
    </xf>
    <xf numFmtId="166" fontId="16" fillId="4" borderId="17" xfId="0" applyNumberFormat="1" applyFont="1" applyFill="1" applyBorder="1" applyAlignment="1">
      <alignment vertical="center"/>
    </xf>
    <xf numFmtId="166" fontId="16" fillId="3" borderId="23" xfId="0" applyNumberFormat="1" applyFont="1" applyFill="1" applyBorder="1" applyAlignment="1">
      <alignment vertical="center"/>
    </xf>
    <xf numFmtId="166" fontId="13" fillId="4" borderId="17" xfId="0" applyNumberFormat="1" applyFont="1" applyFill="1" applyBorder="1" applyAlignment="1">
      <alignment vertical="center"/>
    </xf>
    <xf numFmtId="166" fontId="21" fillId="4" borderId="17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166" fontId="21" fillId="3" borderId="23" xfId="0" applyNumberFormat="1" applyFont="1" applyFill="1" applyBorder="1" applyAlignment="1">
      <alignment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vertical="center"/>
    </xf>
    <xf numFmtId="0" fontId="16" fillId="3" borderId="21" xfId="0" applyNumberFormat="1" applyFont="1" applyFill="1" applyBorder="1" applyAlignment="1">
      <alignment vertical="center"/>
    </xf>
    <xf numFmtId="0" fontId="21" fillId="3" borderId="25" xfId="0" applyFont="1" applyFill="1" applyBorder="1" applyAlignment="1">
      <alignment vertical="center"/>
    </xf>
    <xf numFmtId="0" fontId="21" fillId="3" borderId="21" xfId="0" applyNumberFormat="1" applyFont="1" applyFill="1" applyBorder="1" applyAlignment="1">
      <alignment vertical="center"/>
    </xf>
    <xf numFmtId="166" fontId="21" fillId="3" borderId="21" xfId="0" applyNumberFormat="1" applyFont="1" applyFill="1" applyBorder="1" applyAlignment="1">
      <alignment vertical="center"/>
    </xf>
    <xf numFmtId="166" fontId="13" fillId="5" borderId="23" xfId="0" applyNumberFormat="1" applyFont="1" applyFill="1" applyBorder="1" applyAlignment="1">
      <alignment vertical="center"/>
    </xf>
    <xf numFmtId="0" fontId="13" fillId="5" borderId="25" xfId="0" applyFont="1" applyFill="1" applyBorder="1" applyAlignment="1">
      <alignment vertical="center"/>
    </xf>
    <xf numFmtId="0" fontId="13" fillId="5" borderId="21" xfId="0" applyNumberFormat="1" applyFont="1" applyFill="1" applyBorder="1" applyAlignment="1">
      <alignment vertical="center"/>
    </xf>
    <xf numFmtId="166" fontId="13" fillId="5" borderId="21" xfId="0" applyNumberFormat="1" applyFont="1" applyFill="1" applyBorder="1" applyAlignment="1">
      <alignment vertical="center"/>
    </xf>
    <xf numFmtId="166" fontId="21" fillId="3" borderId="22" xfId="0" applyNumberFormat="1" applyFont="1" applyFill="1" applyBorder="1" applyAlignment="1">
      <alignment vertical="center"/>
    </xf>
    <xf numFmtId="166" fontId="13" fillId="5" borderId="22" xfId="0" applyNumberFormat="1" applyFont="1" applyFill="1" applyBorder="1" applyAlignment="1">
      <alignment vertical="center"/>
    </xf>
    <xf numFmtId="0" fontId="12" fillId="3" borderId="21" xfId="0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NumberFormat="1" applyFont="1" applyFill="1" applyBorder="1" applyAlignment="1">
      <alignment vertical="center"/>
    </xf>
    <xf numFmtId="166" fontId="13" fillId="0" borderId="15" xfId="0" applyNumberFormat="1" applyFont="1" applyFill="1" applyBorder="1" applyAlignment="1">
      <alignment vertical="center"/>
    </xf>
    <xf numFmtId="166" fontId="13" fillId="0" borderId="16" xfId="0" applyNumberFormat="1" applyFont="1" applyFill="1" applyBorder="1" applyAlignment="1">
      <alignment vertical="center"/>
    </xf>
    <xf numFmtId="166" fontId="13" fillId="0" borderId="18" xfId="0" applyNumberFormat="1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vertical="center"/>
    </xf>
    <xf numFmtId="166" fontId="13" fillId="0" borderId="3" xfId="0" applyNumberFormat="1" applyFont="1" applyFill="1" applyBorder="1" applyAlignment="1">
      <alignment vertical="center"/>
    </xf>
    <xf numFmtId="166" fontId="13" fillId="0" borderId="5" xfId="0" applyNumberFormat="1" applyFont="1" applyFill="1" applyBorder="1" applyAlignment="1">
      <alignment vertical="center"/>
    </xf>
    <xf numFmtId="166" fontId="13" fillId="2" borderId="24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vertical="center"/>
    </xf>
    <xf numFmtId="3" fontId="20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0" fontId="3" fillId="0" borderId="0" xfId="0" applyFont="1" applyAlignment="1">
      <alignment horizontal="center"/>
    </xf>
    <xf numFmtId="0" fontId="14" fillId="0" borderId="0" xfId="1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8" fillId="0" borderId="1" xfId="0" applyFont="1" applyFill="1" applyBorder="1" applyAlignment="1">
      <alignment horizontal="center" vertical="center" wrapText="1" shrinkToFit="1"/>
    </xf>
    <xf numFmtId="167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6">
    <cellStyle name="Dziesiętny 2" xfId="4"/>
    <cellStyle name="Normalny" xfId="0" builtinId="0"/>
    <cellStyle name="Normalny 2" xfId="3"/>
    <cellStyle name="Normalny 2 2" xfId="5"/>
    <cellStyle name="Normalny 3" xfId="1"/>
    <cellStyle name="Procentowy 2" xfId="2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P27"/>
  <sheetViews>
    <sheetView tabSelected="1" view="pageBreakPreview" topLeftCell="A7" zoomScaleNormal="100" zoomScaleSheetLayoutView="100" workbookViewId="0">
      <selection activeCell="K16" sqref="K15:K16"/>
    </sheetView>
  </sheetViews>
  <sheetFormatPr defaultColWidth="9.28515625" defaultRowHeight="15" x14ac:dyDescent="0.25"/>
  <cols>
    <col min="1" max="2" width="32.28515625" style="11" customWidth="1"/>
    <col min="3" max="3" width="10.7109375" style="11" customWidth="1"/>
    <col min="4" max="6" width="20.7109375" style="11" customWidth="1"/>
    <col min="7" max="7" width="20.28515625" style="11" customWidth="1"/>
    <col min="8" max="8" width="9.28515625" style="11"/>
    <col min="9" max="9" width="9.28515625" style="11" customWidth="1"/>
    <col min="10" max="16384" width="9.28515625" style="3"/>
  </cols>
  <sheetData>
    <row r="1" spans="1:16" s="8" customFormat="1" ht="18.75" customHeight="1" x14ac:dyDescent="0.3">
      <c r="A1" s="120" t="s">
        <v>46</v>
      </c>
      <c r="B1" s="120"/>
      <c r="C1" s="120"/>
      <c r="D1" s="120"/>
      <c r="E1" s="120"/>
      <c r="F1" s="120"/>
      <c r="G1" s="120"/>
      <c r="H1" s="6"/>
      <c r="I1" s="6"/>
      <c r="J1" s="7"/>
      <c r="K1" s="7"/>
      <c r="L1" s="7"/>
      <c r="M1" s="7"/>
      <c r="N1" s="7"/>
      <c r="O1" s="7"/>
      <c r="P1" s="7"/>
    </row>
    <row r="2" spans="1:16" ht="18.75" customHeight="1" x14ac:dyDescent="0.25">
      <c r="A2" s="120"/>
      <c r="B2" s="120"/>
      <c r="C2" s="120"/>
      <c r="D2" s="120"/>
      <c r="E2" s="120"/>
      <c r="F2" s="120"/>
      <c r="G2" s="120"/>
      <c r="H2" s="9"/>
      <c r="I2" s="9"/>
      <c r="J2" s="10"/>
      <c r="K2" s="10"/>
      <c r="L2" s="10"/>
      <c r="M2" s="10"/>
      <c r="N2" s="10"/>
      <c r="O2" s="10"/>
      <c r="P2" s="10"/>
    </row>
    <row r="3" spans="1:16" ht="18.75" customHeight="1" x14ac:dyDescent="0.25">
      <c r="A3" s="120"/>
      <c r="B3" s="120"/>
      <c r="C3" s="120"/>
      <c r="D3" s="120"/>
      <c r="E3" s="120"/>
      <c r="F3" s="120"/>
      <c r="G3" s="120"/>
      <c r="P3" s="10"/>
    </row>
    <row r="4" spans="1:16" ht="18.75" customHeight="1" x14ac:dyDescent="0.25">
      <c r="A4" s="120"/>
      <c r="B4" s="120"/>
      <c r="C4" s="120"/>
      <c r="D4" s="120"/>
      <c r="E4" s="120"/>
      <c r="F4" s="120"/>
      <c r="G4" s="120"/>
      <c r="P4" s="14"/>
    </row>
    <row r="5" spans="1:16" x14ac:dyDescent="0.25">
      <c r="B5" s="13"/>
      <c r="C5" s="13"/>
      <c r="D5" s="13"/>
      <c r="E5" s="13"/>
      <c r="F5" s="13"/>
      <c r="P5" s="10"/>
    </row>
    <row r="6" spans="1:16" x14ac:dyDescent="0.25">
      <c r="A6" s="12" t="s">
        <v>47</v>
      </c>
      <c r="B6" s="12"/>
      <c r="C6" s="108"/>
      <c r="D6" s="109"/>
      <c r="E6" s="104"/>
      <c r="F6" s="13"/>
      <c r="G6" s="110"/>
      <c r="H6" s="110"/>
      <c r="P6" s="14"/>
    </row>
    <row r="7" spans="1:16" x14ac:dyDescent="0.25">
      <c r="A7" s="12" t="s">
        <v>48</v>
      </c>
      <c r="B7" s="12"/>
      <c r="C7" s="13"/>
      <c r="D7" s="13"/>
      <c r="E7" s="13"/>
      <c r="F7" s="13"/>
      <c r="P7" s="14"/>
    </row>
    <row r="8" spans="1:16" ht="15.75" thickBot="1" x14ac:dyDescent="0.3">
      <c r="B8" s="12"/>
      <c r="C8" s="13"/>
      <c r="D8" s="13"/>
      <c r="E8" s="13"/>
      <c r="F8" s="13"/>
      <c r="G8" s="105"/>
      <c r="P8" s="14"/>
    </row>
    <row r="9" spans="1:16" x14ac:dyDescent="0.25">
      <c r="B9" s="111" t="s">
        <v>14</v>
      </c>
      <c r="C9" s="112"/>
      <c r="D9" s="112"/>
      <c r="E9" s="112"/>
      <c r="F9" s="113"/>
      <c r="P9" s="14"/>
    </row>
    <row r="10" spans="1:16" x14ac:dyDescent="0.25">
      <c r="B10" s="114"/>
      <c r="C10" s="115"/>
      <c r="D10" s="115"/>
      <c r="E10" s="115"/>
      <c r="F10" s="116"/>
      <c r="P10" s="14"/>
    </row>
    <row r="11" spans="1:16" x14ac:dyDescent="0.25">
      <c r="B11" s="114"/>
      <c r="C11" s="115"/>
      <c r="D11" s="115"/>
      <c r="E11" s="115"/>
      <c r="F11" s="116"/>
      <c r="P11" s="14"/>
    </row>
    <row r="12" spans="1:16" x14ac:dyDescent="0.25">
      <c r="B12" s="114"/>
      <c r="C12" s="115"/>
      <c r="D12" s="115"/>
      <c r="E12" s="115"/>
      <c r="F12" s="116"/>
      <c r="P12" s="14"/>
    </row>
    <row r="13" spans="1:16" x14ac:dyDescent="0.25">
      <c r="B13" s="114"/>
      <c r="C13" s="115"/>
      <c r="D13" s="115"/>
      <c r="E13" s="115"/>
      <c r="F13" s="116"/>
      <c r="P13" s="14"/>
    </row>
    <row r="14" spans="1:16" ht="15.75" thickBot="1" x14ac:dyDescent="0.3">
      <c r="B14" s="117" t="s">
        <v>15</v>
      </c>
      <c r="C14" s="118"/>
      <c r="D14" s="118"/>
      <c r="E14" s="118"/>
      <c r="F14" s="119"/>
      <c r="P14" s="10"/>
    </row>
    <row r="15" spans="1:16" x14ac:dyDescent="0.25">
      <c r="B15" s="13"/>
      <c r="C15" s="13"/>
      <c r="D15" s="13"/>
      <c r="E15" s="13"/>
      <c r="F15" s="13"/>
      <c r="P15" s="10"/>
    </row>
    <row r="16" spans="1:16" ht="20.100000000000001" customHeight="1" thickBot="1" x14ac:dyDescent="0.3">
      <c r="A16" s="12" t="s">
        <v>0</v>
      </c>
      <c r="B16" s="12"/>
      <c r="C16" s="13"/>
      <c r="D16" s="13"/>
      <c r="E16" s="13"/>
      <c r="F16" s="13"/>
      <c r="G16" s="15"/>
      <c r="P16" s="10"/>
    </row>
    <row r="17" spans="1:16" ht="32.25" customHeight="1" thickBot="1" x14ac:dyDescent="0.3">
      <c r="A17" s="70" t="s">
        <v>1</v>
      </c>
      <c r="B17" s="71" t="s">
        <v>11</v>
      </c>
      <c r="C17" s="65" t="s">
        <v>28</v>
      </c>
      <c r="D17" s="65" t="s">
        <v>16</v>
      </c>
      <c r="E17" s="66" t="s">
        <v>17</v>
      </c>
      <c r="F17" s="67" t="s">
        <v>18</v>
      </c>
      <c r="G17" s="68">
        <v>2023</v>
      </c>
      <c r="H17" s="27"/>
      <c r="I17" s="27"/>
      <c r="J17" s="2"/>
      <c r="K17" s="2"/>
      <c r="L17" s="2"/>
      <c r="M17" s="2"/>
      <c r="P17" s="10"/>
    </row>
    <row r="18" spans="1:16" ht="40.15" customHeight="1" thickBot="1" x14ac:dyDescent="0.3">
      <c r="A18" s="86" t="s">
        <v>29</v>
      </c>
      <c r="B18" s="87" t="s">
        <v>30</v>
      </c>
      <c r="C18" s="88">
        <f>COUNTA('pow podst'!P3:P18)</f>
        <v>16</v>
      </c>
      <c r="D18" s="89">
        <f>SUM('pow podst'!O3:O18)</f>
        <v>39579946</v>
      </c>
      <c r="E18" s="90">
        <f>SUM('pow podst'!Q3:Q18)</f>
        <v>7915989.1999999993</v>
      </c>
      <c r="F18" s="63">
        <f>SUM('pow podst'!P3:P18)</f>
        <v>31663956.799999997</v>
      </c>
      <c r="G18" s="91">
        <f>SUM('pow podst'!S3:S18)</f>
        <v>31663956.799999997</v>
      </c>
      <c r="H18" s="16" t="b">
        <f t="shared" ref="H18:H24" si="0">D18=(E18+F18)</f>
        <v>1</v>
      </c>
      <c r="I18" s="31" t="b">
        <f t="shared" ref="I18:I24" si="1">F18=SUM(G18:G18)</f>
        <v>1</v>
      </c>
      <c r="J18" s="17"/>
      <c r="K18" s="17"/>
      <c r="L18" s="18"/>
      <c r="M18" s="18"/>
      <c r="N18" s="19"/>
      <c r="O18" s="10"/>
      <c r="P18" s="10"/>
    </row>
    <row r="19" spans="1:16" ht="40.15" customHeight="1" thickBot="1" x14ac:dyDescent="0.3">
      <c r="A19" s="92" t="s">
        <v>31</v>
      </c>
      <c r="B19" s="93" t="s">
        <v>30</v>
      </c>
      <c r="C19" s="94">
        <f>COUNTA('gm podst'!Q3:Q25)</f>
        <v>23</v>
      </c>
      <c r="D19" s="95">
        <f>SUM('gm podst'!P3:P25)</f>
        <v>28032960</v>
      </c>
      <c r="E19" s="96">
        <f>SUM('gm podst'!R3:R25)</f>
        <v>5606592</v>
      </c>
      <c r="F19" s="63">
        <f>SUM('gm podst'!Q3:Q25)</f>
        <v>22426368.000000004</v>
      </c>
      <c r="G19" s="97">
        <f>SUM('gm podst'!T3:T25)</f>
        <v>22426368.000000004</v>
      </c>
      <c r="H19" s="16" t="b">
        <f t="shared" si="0"/>
        <v>1</v>
      </c>
      <c r="I19" s="31" t="b">
        <f t="shared" si="1"/>
        <v>1</v>
      </c>
      <c r="J19" s="17"/>
      <c r="K19" s="17"/>
      <c r="L19" s="18"/>
      <c r="M19" s="18"/>
      <c r="N19" s="18"/>
      <c r="O19" s="18"/>
      <c r="P19" s="18"/>
    </row>
    <row r="20" spans="1:16" s="22" customFormat="1" ht="40.15" customHeight="1" thickBot="1" x14ac:dyDescent="0.3">
      <c r="A20" s="72" t="s">
        <v>32</v>
      </c>
      <c r="B20" s="83" t="s">
        <v>30</v>
      </c>
      <c r="C20" s="73">
        <f>C18+C19</f>
        <v>39</v>
      </c>
      <c r="D20" s="59">
        <f>D18+D19</f>
        <v>67612906</v>
      </c>
      <c r="E20" s="60">
        <f>E18+E19</f>
        <v>13522581.199999999</v>
      </c>
      <c r="F20" s="61">
        <f>F18+F19</f>
        <v>54090324.799999997</v>
      </c>
      <c r="G20" s="62">
        <f>G18+G19</f>
        <v>54090324.799999997</v>
      </c>
      <c r="H20" s="16" t="b">
        <f t="shared" si="0"/>
        <v>1</v>
      </c>
      <c r="I20" s="31" t="b">
        <f t="shared" si="1"/>
        <v>1</v>
      </c>
      <c r="J20" s="20"/>
      <c r="K20" s="20"/>
      <c r="L20" s="21"/>
      <c r="M20" s="21"/>
      <c r="N20" s="21"/>
      <c r="O20" s="21"/>
      <c r="P20" s="21"/>
    </row>
    <row r="21" spans="1:16" ht="40.15" customHeight="1" thickBot="1" x14ac:dyDescent="0.3">
      <c r="A21" s="86" t="s">
        <v>2</v>
      </c>
      <c r="B21" s="87" t="s">
        <v>30</v>
      </c>
      <c r="C21" s="88">
        <f>COUNTA('pow rez'!P3:P19)</f>
        <v>0</v>
      </c>
      <c r="D21" s="89">
        <f>SUM('pow rez'!O3:O19)</f>
        <v>0</v>
      </c>
      <c r="E21" s="90">
        <f>SUM('pow rez'!Q13:Q19)</f>
        <v>0</v>
      </c>
      <c r="F21" s="63">
        <f>SUM('pow rez'!P3:P19)</f>
        <v>0</v>
      </c>
      <c r="G21" s="91">
        <f>SUM('pow rez'!S3:S19)</f>
        <v>0</v>
      </c>
      <c r="H21" s="16" t="b">
        <f t="shared" si="0"/>
        <v>1</v>
      </c>
      <c r="I21" s="31" t="b">
        <f t="shared" si="1"/>
        <v>1</v>
      </c>
      <c r="J21" s="17"/>
      <c r="K21" s="17"/>
      <c r="L21" s="18"/>
      <c r="M21" s="18"/>
      <c r="N21" s="18"/>
      <c r="O21" s="18"/>
      <c r="P21" s="18"/>
    </row>
    <row r="22" spans="1:16" ht="40.15" customHeight="1" thickBot="1" x14ac:dyDescent="0.3">
      <c r="A22" s="92" t="s">
        <v>3</v>
      </c>
      <c r="B22" s="93" t="s">
        <v>30</v>
      </c>
      <c r="C22" s="94">
        <f>COUNTA('gm rez'!Q3:Q19)</f>
        <v>0</v>
      </c>
      <c r="D22" s="95">
        <f>SUM('gm rez'!P3:P19)</f>
        <v>0</v>
      </c>
      <c r="E22" s="96">
        <f>SUM('gm rez'!R3:R19)</f>
        <v>0</v>
      </c>
      <c r="F22" s="63">
        <f>SUM('gm rez'!Q3:Q19)</f>
        <v>0</v>
      </c>
      <c r="G22" s="97">
        <f>SUM('gm rez'!T3:T19)</f>
        <v>0</v>
      </c>
      <c r="H22" s="16" t="b">
        <f t="shared" si="0"/>
        <v>1</v>
      </c>
      <c r="I22" s="31" t="b">
        <f t="shared" si="1"/>
        <v>1</v>
      </c>
      <c r="J22" s="23"/>
      <c r="K22" s="23"/>
      <c r="L22" s="24"/>
      <c r="M22" s="24"/>
      <c r="N22" s="19"/>
      <c r="O22" s="10"/>
      <c r="P22" s="10"/>
    </row>
    <row r="23" spans="1:16" ht="40.15" customHeight="1" thickBot="1" x14ac:dyDescent="0.3">
      <c r="A23" s="74" t="s">
        <v>19</v>
      </c>
      <c r="B23" s="84" t="s">
        <v>30</v>
      </c>
      <c r="C23" s="75">
        <f>C21+C22</f>
        <v>0</v>
      </c>
      <c r="D23" s="76">
        <f>D21+D22</f>
        <v>0</v>
      </c>
      <c r="E23" s="81">
        <f>E21+E22</f>
        <v>0</v>
      </c>
      <c r="F23" s="64">
        <f>F21+F22</f>
        <v>0</v>
      </c>
      <c r="G23" s="69">
        <f>G21+G22</f>
        <v>0</v>
      </c>
      <c r="H23" s="16" t="b">
        <f t="shared" si="0"/>
        <v>1</v>
      </c>
      <c r="I23" s="31" t="b">
        <f t="shared" si="1"/>
        <v>1</v>
      </c>
      <c r="J23" s="25"/>
      <c r="K23" s="25"/>
      <c r="L23" s="2"/>
      <c r="M23" s="2"/>
    </row>
    <row r="24" spans="1:16" ht="40.15" customHeight="1" thickBot="1" x14ac:dyDescent="0.3">
      <c r="A24" s="78" t="s">
        <v>27</v>
      </c>
      <c r="B24" s="85" t="s">
        <v>30</v>
      </c>
      <c r="C24" s="79">
        <f>C20+C23</f>
        <v>39</v>
      </c>
      <c r="D24" s="80">
        <f>D20+D23</f>
        <v>67612906</v>
      </c>
      <c r="E24" s="82">
        <f>E20+E23</f>
        <v>13522581.199999999</v>
      </c>
      <c r="F24" s="63">
        <f>F20+F23</f>
        <v>54090324.799999997</v>
      </c>
      <c r="G24" s="77">
        <f>G20+G23</f>
        <v>54090324.799999997</v>
      </c>
      <c r="H24" s="16" t="b">
        <f t="shared" si="0"/>
        <v>1</v>
      </c>
      <c r="I24" s="31" t="b">
        <f t="shared" si="1"/>
        <v>1</v>
      </c>
      <c r="J24" s="25"/>
      <c r="K24" s="25"/>
      <c r="L24" s="2"/>
      <c r="M24" s="2"/>
    </row>
    <row r="25" spans="1:16" x14ac:dyDescent="0.25">
      <c r="A25" s="26"/>
      <c r="B25" s="26"/>
      <c r="C25" s="26" t="b">
        <f>C18+C19=C20</f>
        <v>1</v>
      </c>
      <c r="D25" s="26" t="b">
        <f t="shared" ref="D25:G25" si="2">D18+D19=D20</f>
        <v>1</v>
      </c>
      <c r="E25" s="26" t="b">
        <f t="shared" si="2"/>
        <v>1</v>
      </c>
      <c r="F25" s="26" t="b">
        <f t="shared" si="2"/>
        <v>1</v>
      </c>
      <c r="G25" s="26" t="b">
        <f t="shared" si="2"/>
        <v>1</v>
      </c>
      <c r="H25" s="26"/>
      <c r="I25" s="26"/>
      <c r="J25" s="25"/>
      <c r="K25" s="25"/>
      <c r="L25" s="2"/>
      <c r="M25" s="2"/>
    </row>
    <row r="26" spans="1:16" x14ac:dyDescent="0.25">
      <c r="A26" s="26"/>
      <c r="B26" s="26"/>
      <c r="C26" s="26" t="b">
        <f>C21+C22=C23</f>
        <v>1</v>
      </c>
      <c r="D26" s="26" t="b">
        <f t="shared" ref="D26:G26" si="3">D21+D22=D23</f>
        <v>1</v>
      </c>
      <c r="E26" s="26" t="b">
        <f t="shared" si="3"/>
        <v>1</v>
      </c>
      <c r="F26" s="26" t="b">
        <f t="shared" si="3"/>
        <v>1</v>
      </c>
      <c r="G26" s="26" t="b">
        <f t="shared" si="3"/>
        <v>1</v>
      </c>
      <c r="H26" s="26"/>
      <c r="I26" s="26"/>
      <c r="J26" s="25"/>
      <c r="K26" s="25"/>
      <c r="L26" s="2"/>
      <c r="M26" s="2"/>
    </row>
    <row r="27" spans="1:16" x14ac:dyDescent="0.25">
      <c r="C27" s="11" t="b">
        <f>C20+C23=C24</f>
        <v>1</v>
      </c>
      <c r="D27" s="11" t="b">
        <f t="shared" ref="D27:G27" si="4">D20+D23=D24</f>
        <v>1</v>
      </c>
      <c r="E27" s="11" t="b">
        <f t="shared" si="4"/>
        <v>1</v>
      </c>
      <c r="F27" s="11" t="b">
        <f t="shared" si="4"/>
        <v>1</v>
      </c>
      <c r="G27" s="11" t="b">
        <f t="shared" si="4"/>
        <v>1</v>
      </c>
    </row>
  </sheetData>
  <mergeCells count="3">
    <mergeCell ref="B9:F13"/>
    <mergeCell ref="B14:F14"/>
    <mergeCell ref="A1:G4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showGridLines="0" view="pageBreakPreview" topLeftCell="F10" zoomScale="85" zoomScaleNormal="78" zoomScaleSheetLayoutView="85" workbookViewId="0">
      <selection activeCell="F14" sqref="F14"/>
    </sheetView>
  </sheetViews>
  <sheetFormatPr defaultColWidth="9.28515625" defaultRowHeight="15" x14ac:dyDescent="0.25"/>
  <cols>
    <col min="1" max="1" width="15.7109375" style="32" customWidth="1"/>
    <col min="2" max="5" width="15.7109375" style="3" customWidth="1"/>
    <col min="6" max="6" width="35.5703125" style="3" customWidth="1"/>
    <col min="7" max="14" width="15.7109375" style="3" customWidth="1"/>
    <col min="15" max="15" width="15.7109375" style="4" customWidth="1"/>
    <col min="16" max="17" width="15.7109375" style="3" customWidth="1"/>
    <col min="18" max="18" width="15.7109375" style="1" customWidth="1"/>
    <col min="19" max="19" width="15.7109375" style="3" customWidth="1"/>
    <col min="20" max="20" width="15.7109375" style="32" customWidth="1"/>
    <col min="21" max="22" width="15.7109375" style="1" customWidth="1"/>
    <col min="23" max="23" width="15.7109375" style="32" customWidth="1"/>
    <col min="24" max="16384" width="9.28515625" style="3"/>
  </cols>
  <sheetData>
    <row r="1" spans="1:23" ht="33.75" customHeight="1" x14ac:dyDescent="0.25">
      <c r="A1" s="122" t="s">
        <v>4</v>
      </c>
      <c r="B1" s="122" t="s">
        <v>5</v>
      </c>
      <c r="C1" s="123" t="s">
        <v>36</v>
      </c>
      <c r="D1" s="125" t="s">
        <v>6</v>
      </c>
      <c r="E1" s="125" t="s">
        <v>26</v>
      </c>
      <c r="F1" s="125" t="s">
        <v>7</v>
      </c>
      <c r="G1" s="122" t="s">
        <v>21</v>
      </c>
      <c r="H1" s="131" t="s">
        <v>44</v>
      </c>
      <c r="I1" s="132"/>
      <c r="J1" s="133"/>
      <c r="K1" s="131" t="s">
        <v>40</v>
      </c>
      <c r="L1" s="132"/>
      <c r="M1" s="133"/>
      <c r="N1" s="122" t="s">
        <v>20</v>
      </c>
      <c r="O1" s="121" t="s">
        <v>8</v>
      </c>
      <c r="P1" s="122" t="s">
        <v>13</v>
      </c>
      <c r="Q1" s="125" t="s">
        <v>10</v>
      </c>
      <c r="R1" s="122" t="s">
        <v>9</v>
      </c>
      <c r="S1" s="98" t="s">
        <v>35</v>
      </c>
      <c r="T1" s="1"/>
    </row>
    <row r="2" spans="1:23" ht="48" customHeight="1" x14ac:dyDescent="0.25">
      <c r="A2" s="122"/>
      <c r="B2" s="122"/>
      <c r="C2" s="124"/>
      <c r="D2" s="126"/>
      <c r="E2" s="126"/>
      <c r="F2" s="126"/>
      <c r="G2" s="122"/>
      <c r="H2" s="98" t="s">
        <v>41</v>
      </c>
      <c r="I2" s="98" t="s">
        <v>42</v>
      </c>
      <c r="J2" s="98" t="s">
        <v>43</v>
      </c>
      <c r="K2" s="98" t="s">
        <v>37</v>
      </c>
      <c r="L2" s="98" t="s">
        <v>38</v>
      </c>
      <c r="M2" s="98" t="s">
        <v>39</v>
      </c>
      <c r="N2" s="122"/>
      <c r="O2" s="121"/>
      <c r="P2" s="122"/>
      <c r="Q2" s="126"/>
      <c r="R2" s="122"/>
      <c r="S2" s="98">
        <v>2023</v>
      </c>
      <c r="T2" s="1" t="s">
        <v>22</v>
      </c>
      <c r="U2" s="1" t="s">
        <v>23</v>
      </c>
      <c r="V2" s="1" t="s">
        <v>24</v>
      </c>
      <c r="W2" s="33" t="s">
        <v>25</v>
      </c>
    </row>
    <row r="3" spans="1:23" ht="36" x14ac:dyDescent="0.25">
      <c r="A3" s="101">
        <v>1</v>
      </c>
      <c r="B3" s="39" t="s">
        <v>102</v>
      </c>
      <c r="C3" s="103" t="s">
        <v>81</v>
      </c>
      <c r="D3" s="41" t="s">
        <v>57</v>
      </c>
      <c r="E3" s="41" t="s">
        <v>153</v>
      </c>
      <c r="F3" s="39" t="s">
        <v>73</v>
      </c>
      <c r="G3" s="101" t="s">
        <v>84</v>
      </c>
      <c r="H3" s="42">
        <v>1.0349999999999999</v>
      </c>
      <c r="I3" s="42">
        <v>0.71799999999999997</v>
      </c>
      <c r="J3" s="42">
        <v>1.1639999999999999</v>
      </c>
      <c r="K3" s="102">
        <v>6</v>
      </c>
      <c r="L3" s="102">
        <v>2</v>
      </c>
      <c r="M3" s="102">
        <v>3</v>
      </c>
      <c r="N3" s="43" t="s">
        <v>85</v>
      </c>
      <c r="O3" s="36">
        <v>2125500</v>
      </c>
      <c r="P3" s="36">
        <f>ROUNDDOWN(O3*R3,2)</f>
        <v>1700400</v>
      </c>
      <c r="Q3" s="44">
        <f>O3-P3</f>
        <v>425100</v>
      </c>
      <c r="R3" s="45">
        <v>0.8</v>
      </c>
      <c r="S3" s="44">
        <f>P3</f>
        <v>1700400</v>
      </c>
      <c r="T3" s="1" t="b">
        <f t="shared" ref="T3:T19" si="0">P3=SUM(S3:S3)</f>
        <v>1</v>
      </c>
      <c r="U3" s="34">
        <f t="shared" ref="U3:U19" si="1">ROUND(P3/O3,4)</f>
        <v>0.8</v>
      </c>
      <c r="V3" s="35" t="b">
        <f t="shared" ref="V3:V18" si="2">U3=R3</f>
        <v>1</v>
      </c>
      <c r="W3" s="35" t="b">
        <f t="shared" ref="W3:W19" si="3">O3=P3+Q3</f>
        <v>1</v>
      </c>
    </row>
    <row r="4" spans="1:23" ht="36" x14ac:dyDescent="0.25">
      <c r="A4" s="101">
        <v>2</v>
      </c>
      <c r="B4" s="39" t="s">
        <v>94</v>
      </c>
      <c r="C4" s="103" t="s">
        <v>81</v>
      </c>
      <c r="D4" s="41" t="s">
        <v>49</v>
      </c>
      <c r="E4" s="41" t="s">
        <v>154</v>
      </c>
      <c r="F4" s="39" t="s">
        <v>65</v>
      </c>
      <c r="G4" s="101" t="s">
        <v>82</v>
      </c>
      <c r="H4" s="42">
        <v>0.89700000000000002</v>
      </c>
      <c r="I4" s="42"/>
      <c r="J4" s="42">
        <v>0.89700000000000002</v>
      </c>
      <c r="K4" s="102">
        <v>5</v>
      </c>
      <c r="L4" s="102">
        <v>2</v>
      </c>
      <c r="M4" s="102">
        <v>3</v>
      </c>
      <c r="N4" s="43" t="s">
        <v>85</v>
      </c>
      <c r="O4" s="36">
        <v>5069960</v>
      </c>
      <c r="P4" s="36">
        <f t="shared" ref="P4:P18" si="4">ROUNDDOWN(O4*R4,2)</f>
        <v>4055968</v>
      </c>
      <c r="Q4" s="44">
        <f t="shared" ref="Q4:Q17" si="5">O4-P4</f>
        <v>1013992</v>
      </c>
      <c r="R4" s="45">
        <v>0.8</v>
      </c>
      <c r="S4" s="44">
        <f t="shared" ref="S4:S18" si="6">P4</f>
        <v>4055968</v>
      </c>
      <c r="T4" s="1" t="b">
        <f t="shared" si="0"/>
        <v>1</v>
      </c>
      <c r="U4" s="34">
        <f t="shared" si="1"/>
        <v>0.8</v>
      </c>
      <c r="V4" s="35" t="b">
        <f t="shared" si="2"/>
        <v>1</v>
      </c>
      <c r="W4" s="35" t="b">
        <f t="shared" si="3"/>
        <v>1</v>
      </c>
    </row>
    <row r="5" spans="1:23" ht="36" x14ac:dyDescent="0.25">
      <c r="A5" s="101">
        <v>3</v>
      </c>
      <c r="B5" s="39" t="s">
        <v>105</v>
      </c>
      <c r="C5" s="103" t="s">
        <v>81</v>
      </c>
      <c r="D5" s="41" t="s">
        <v>60</v>
      </c>
      <c r="E5" s="41" t="s">
        <v>224</v>
      </c>
      <c r="F5" s="39" t="s">
        <v>76</v>
      </c>
      <c r="G5" s="101" t="s">
        <v>82</v>
      </c>
      <c r="H5" s="42">
        <v>2.8820000000000001</v>
      </c>
      <c r="I5" s="42"/>
      <c r="J5" s="42"/>
      <c r="K5" s="102">
        <v>6</v>
      </c>
      <c r="L5" s="102"/>
      <c r="M5" s="102">
        <v>6</v>
      </c>
      <c r="N5" s="43" t="s">
        <v>85</v>
      </c>
      <c r="O5" s="36">
        <v>7738500</v>
      </c>
      <c r="P5" s="36">
        <f t="shared" si="4"/>
        <v>6190800</v>
      </c>
      <c r="Q5" s="44">
        <f t="shared" si="5"/>
        <v>1547700</v>
      </c>
      <c r="R5" s="45">
        <v>0.8</v>
      </c>
      <c r="S5" s="44">
        <f t="shared" si="6"/>
        <v>6190800</v>
      </c>
      <c r="T5" s="1" t="b">
        <f t="shared" si="0"/>
        <v>1</v>
      </c>
      <c r="U5" s="34">
        <f t="shared" si="1"/>
        <v>0.8</v>
      </c>
      <c r="V5" s="35" t="b">
        <f t="shared" si="2"/>
        <v>1</v>
      </c>
      <c r="W5" s="35" t="b">
        <f t="shared" si="3"/>
        <v>1</v>
      </c>
    </row>
    <row r="6" spans="1:23" ht="36" x14ac:dyDescent="0.25">
      <c r="A6" s="101">
        <v>4</v>
      </c>
      <c r="B6" s="39" t="s">
        <v>106</v>
      </c>
      <c r="C6" s="103" t="s">
        <v>81</v>
      </c>
      <c r="D6" s="41" t="s">
        <v>61</v>
      </c>
      <c r="E6" s="41" t="s">
        <v>225</v>
      </c>
      <c r="F6" s="39" t="s">
        <v>77</v>
      </c>
      <c r="G6" s="101" t="s">
        <v>82</v>
      </c>
      <c r="H6" s="42"/>
      <c r="I6" s="42">
        <v>2.83</v>
      </c>
      <c r="J6" s="42"/>
      <c r="K6" s="102"/>
      <c r="L6" s="102"/>
      <c r="M6" s="102"/>
      <c r="N6" s="43" t="s">
        <v>85</v>
      </c>
      <c r="O6" s="36">
        <v>11927298</v>
      </c>
      <c r="P6" s="36">
        <f t="shared" si="4"/>
        <v>9541838.4000000004</v>
      </c>
      <c r="Q6" s="44">
        <f t="shared" si="5"/>
        <v>2385459.5999999996</v>
      </c>
      <c r="R6" s="45">
        <v>0.8</v>
      </c>
      <c r="S6" s="44">
        <f t="shared" si="6"/>
        <v>9541838.4000000004</v>
      </c>
      <c r="T6" s="1" t="b">
        <f t="shared" si="0"/>
        <v>1</v>
      </c>
      <c r="U6" s="34">
        <f t="shared" si="1"/>
        <v>0.8</v>
      </c>
      <c r="V6" s="35" t="b">
        <f t="shared" si="2"/>
        <v>1</v>
      </c>
      <c r="W6" s="35" t="b">
        <f t="shared" si="3"/>
        <v>1</v>
      </c>
    </row>
    <row r="7" spans="1:23" ht="36" x14ac:dyDescent="0.25">
      <c r="A7" s="101">
        <v>5</v>
      </c>
      <c r="B7" s="39" t="s">
        <v>103</v>
      </c>
      <c r="C7" s="103" t="s">
        <v>81</v>
      </c>
      <c r="D7" s="46" t="s">
        <v>58</v>
      </c>
      <c r="E7" s="46" t="s">
        <v>222</v>
      </c>
      <c r="F7" s="47" t="s">
        <v>74</v>
      </c>
      <c r="G7" s="101" t="s">
        <v>82</v>
      </c>
      <c r="H7" s="42"/>
      <c r="I7" s="42"/>
      <c r="J7" s="42">
        <v>1.9179999999999999</v>
      </c>
      <c r="K7" s="102"/>
      <c r="L7" s="102"/>
      <c r="M7" s="102"/>
      <c r="N7" s="43" t="s">
        <v>89</v>
      </c>
      <c r="O7" s="48">
        <v>2301000</v>
      </c>
      <c r="P7" s="36">
        <f t="shared" si="4"/>
        <v>1840800</v>
      </c>
      <c r="Q7" s="44">
        <f t="shared" si="5"/>
        <v>460200</v>
      </c>
      <c r="R7" s="45">
        <v>0.8</v>
      </c>
      <c r="S7" s="44">
        <f t="shared" si="6"/>
        <v>1840800</v>
      </c>
      <c r="T7" s="1" t="b">
        <f t="shared" si="0"/>
        <v>1</v>
      </c>
      <c r="U7" s="34">
        <f t="shared" si="1"/>
        <v>0.8</v>
      </c>
      <c r="V7" s="35" t="b">
        <f t="shared" si="2"/>
        <v>1</v>
      </c>
      <c r="W7" s="35" t="b">
        <f t="shared" si="3"/>
        <v>1</v>
      </c>
    </row>
    <row r="8" spans="1:23" ht="36" x14ac:dyDescent="0.25">
      <c r="A8" s="101">
        <v>6</v>
      </c>
      <c r="B8" s="39" t="s">
        <v>95</v>
      </c>
      <c r="C8" s="103" t="s">
        <v>81</v>
      </c>
      <c r="D8" s="41" t="s">
        <v>50</v>
      </c>
      <c r="E8" s="41" t="s">
        <v>217</v>
      </c>
      <c r="F8" s="39" t="s">
        <v>66</v>
      </c>
      <c r="G8" s="101" t="s">
        <v>83</v>
      </c>
      <c r="H8" s="42"/>
      <c r="I8" s="42">
        <v>0.35299999999999998</v>
      </c>
      <c r="J8" s="42"/>
      <c r="K8" s="102">
        <v>6</v>
      </c>
      <c r="L8" s="102"/>
      <c r="M8" s="102"/>
      <c r="N8" s="43" t="s">
        <v>85</v>
      </c>
      <c r="O8" s="37">
        <v>1085830</v>
      </c>
      <c r="P8" s="36">
        <f t="shared" si="4"/>
        <v>868664</v>
      </c>
      <c r="Q8" s="44">
        <f t="shared" si="5"/>
        <v>217166</v>
      </c>
      <c r="R8" s="45">
        <v>0.8</v>
      </c>
      <c r="S8" s="44">
        <f t="shared" si="6"/>
        <v>868664</v>
      </c>
      <c r="T8" s="1" t="b">
        <f t="shared" si="0"/>
        <v>1</v>
      </c>
      <c r="U8" s="34">
        <f t="shared" si="1"/>
        <v>0.8</v>
      </c>
      <c r="V8" s="35" t="b">
        <f t="shared" si="2"/>
        <v>1</v>
      </c>
      <c r="W8" s="35" t="b">
        <f t="shared" si="3"/>
        <v>1</v>
      </c>
    </row>
    <row r="9" spans="1:23" ht="24" x14ac:dyDescent="0.25">
      <c r="A9" s="101">
        <v>7</v>
      </c>
      <c r="B9" s="39" t="s">
        <v>101</v>
      </c>
      <c r="C9" s="103" t="s">
        <v>81</v>
      </c>
      <c r="D9" s="41" t="s">
        <v>56</v>
      </c>
      <c r="E9" s="41" t="s">
        <v>221</v>
      </c>
      <c r="F9" s="39" t="s">
        <v>72</v>
      </c>
      <c r="G9" s="101" t="s">
        <v>83</v>
      </c>
      <c r="H9" s="42"/>
      <c r="I9" s="42"/>
      <c r="J9" s="42"/>
      <c r="K9" s="102">
        <v>6</v>
      </c>
      <c r="L9" s="102"/>
      <c r="M9" s="102"/>
      <c r="N9" s="43" t="s">
        <v>85</v>
      </c>
      <c r="O9" s="37">
        <v>830000</v>
      </c>
      <c r="P9" s="36">
        <f t="shared" si="4"/>
        <v>664000</v>
      </c>
      <c r="Q9" s="44">
        <f t="shared" si="5"/>
        <v>166000</v>
      </c>
      <c r="R9" s="45">
        <v>0.8</v>
      </c>
      <c r="S9" s="44">
        <f t="shared" si="6"/>
        <v>664000</v>
      </c>
      <c r="T9" s="1" t="b">
        <f t="shared" si="0"/>
        <v>1</v>
      </c>
      <c r="U9" s="34">
        <f t="shared" si="1"/>
        <v>0.8</v>
      </c>
      <c r="V9" s="35" t="b">
        <f t="shared" si="2"/>
        <v>1</v>
      </c>
      <c r="W9" s="35" t="b">
        <f t="shared" si="3"/>
        <v>1</v>
      </c>
    </row>
    <row r="10" spans="1:23" ht="36" x14ac:dyDescent="0.25">
      <c r="A10" s="101">
        <v>8</v>
      </c>
      <c r="B10" s="39" t="s">
        <v>96</v>
      </c>
      <c r="C10" s="103" t="s">
        <v>81</v>
      </c>
      <c r="D10" s="41" t="s">
        <v>51</v>
      </c>
      <c r="E10" s="41" t="s">
        <v>218</v>
      </c>
      <c r="F10" s="39" t="s">
        <v>67</v>
      </c>
      <c r="G10" s="101" t="s">
        <v>82</v>
      </c>
      <c r="H10" s="42">
        <v>0.83</v>
      </c>
      <c r="I10" s="42"/>
      <c r="J10" s="42"/>
      <c r="K10" s="102"/>
      <c r="L10" s="102"/>
      <c r="M10" s="102"/>
      <c r="N10" s="43" t="s">
        <v>86</v>
      </c>
      <c r="O10" s="36">
        <v>2054000</v>
      </c>
      <c r="P10" s="36">
        <f t="shared" si="4"/>
        <v>1643200</v>
      </c>
      <c r="Q10" s="44">
        <f t="shared" si="5"/>
        <v>410800</v>
      </c>
      <c r="R10" s="45">
        <v>0.8</v>
      </c>
      <c r="S10" s="44">
        <f t="shared" si="6"/>
        <v>1643200</v>
      </c>
      <c r="T10" s="1" t="b">
        <f t="shared" si="0"/>
        <v>1</v>
      </c>
      <c r="U10" s="34">
        <f t="shared" si="1"/>
        <v>0.8</v>
      </c>
      <c r="V10" s="35" t="b">
        <f t="shared" si="2"/>
        <v>1</v>
      </c>
      <c r="W10" s="35" t="b">
        <f t="shared" si="3"/>
        <v>1</v>
      </c>
    </row>
    <row r="11" spans="1:23" ht="24" x14ac:dyDescent="0.25">
      <c r="A11" s="101">
        <v>9</v>
      </c>
      <c r="B11" s="39" t="s">
        <v>97</v>
      </c>
      <c r="C11" s="103" t="s">
        <v>81</v>
      </c>
      <c r="D11" s="46" t="s">
        <v>52</v>
      </c>
      <c r="E11" s="46">
        <v>2417</v>
      </c>
      <c r="F11" s="47" t="s">
        <v>68</v>
      </c>
      <c r="G11" s="101" t="s">
        <v>82</v>
      </c>
      <c r="H11" s="42"/>
      <c r="I11" s="42"/>
      <c r="J11" s="42"/>
      <c r="K11" s="102">
        <v>2</v>
      </c>
      <c r="L11" s="102"/>
      <c r="M11" s="102"/>
      <c r="N11" s="43" t="s">
        <v>87</v>
      </c>
      <c r="O11" s="48">
        <v>162066</v>
      </c>
      <c r="P11" s="36">
        <f t="shared" si="4"/>
        <v>129652.8</v>
      </c>
      <c r="Q11" s="44">
        <f t="shared" si="5"/>
        <v>32413.199999999997</v>
      </c>
      <c r="R11" s="45">
        <v>0.8</v>
      </c>
      <c r="S11" s="44">
        <f t="shared" si="6"/>
        <v>129652.8</v>
      </c>
      <c r="T11" s="1" t="b">
        <f t="shared" si="0"/>
        <v>1</v>
      </c>
      <c r="U11" s="34">
        <f t="shared" si="1"/>
        <v>0.8</v>
      </c>
      <c r="V11" s="35" t="b">
        <f t="shared" si="2"/>
        <v>1</v>
      </c>
      <c r="W11" s="35" t="b">
        <f t="shared" si="3"/>
        <v>1</v>
      </c>
    </row>
    <row r="12" spans="1:23" ht="24" x14ac:dyDescent="0.25">
      <c r="A12" s="101">
        <v>10</v>
      </c>
      <c r="B12" s="39" t="s">
        <v>98</v>
      </c>
      <c r="C12" s="103" t="s">
        <v>81</v>
      </c>
      <c r="D12" s="46" t="s">
        <v>53</v>
      </c>
      <c r="E12" s="46" t="s">
        <v>159</v>
      </c>
      <c r="F12" s="47" t="s">
        <v>69</v>
      </c>
      <c r="G12" s="101" t="s">
        <v>83</v>
      </c>
      <c r="H12" s="42">
        <v>0.63500000000000001</v>
      </c>
      <c r="I12" s="42"/>
      <c r="J12" s="42"/>
      <c r="K12" s="102">
        <v>3</v>
      </c>
      <c r="L12" s="102">
        <v>2</v>
      </c>
      <c r="M12" s="102"/>
      <c r="N12" s="43" t="s">
        <v>88</v>
      </c>
      <c r="O12" s="49">
        <v>874038</v>
      </c>
      <c r="P12" s="36">
        <f t="shared" si="4"/>
        <v>699230.4</v>
      </c>
      <c r="Q12" s="44">
        <f t="shared" si="5"/>
        <v>174807.59999999998</v>
      </c>
      <c r="R12" s="45">
        <v>0.8</v>
      </c>
      <c r="S12" s="44">
        <f t="shared" si="6"/>
        <v>699230.4</v>
      </c>
      <c r="T12" s="1" t="b">
        <f t="shared" si="0"/>
        <v>1</v>
      </c>
      <c r="U12" s="34">
        <f t="shared" si="1"/>
        <v>0.8</v>
      </c>
      <c r="V12" s="35" t="b">
        <f t="shared" si="2"/>
        <v>1</v>
      </c>
      <c r="W12" s="35" t="b">
        <f t="shared" si="3"/>
        <v>1</v>
      </c>
    </row>
    <row r="13" spans="1:23" ht="36" x14ac:dyDescent="0.25">
      <c r="A13" s="101">
        <v>11</v>
      </c>
      <c r="B13" s="39" t="s">
        <v>104</v>
      </c>
      <c r="C13" s="103" t="s">
        <v>81</v>
      </c>
      <c r="D13" s="41" t="s">
        <v>59</v>
      </c>
      <c r="E13" s="41" t="s">
        <v>223</v>
      </c>
      <c r="F13" s="39" t="s">
        <v>75</v>
      </c>
      <c r="G13" s="101" t="s">
        <v>84</v>
      </c>
      <c r="H13" s="42">
        <v>1.0720000000000001</v>
      </c>
      <c r="I13" s="42"/>
      <c r="J13" s="42"/>
      <c r="K13" s="102"/>
      <c r="L13" s="102"/>
      <c r="M13" s="102"/>
      <c r="N13" s="43" t="s">
        <v>91</v>
      </c>
      <c r="O13" s="37">
        <v>1032000</v>
      </c>
      <c r="P13" s="36">
        <f t="shared" si="4"/>
        <v>825600</v>
      </c>
      <c r="Q13" s="44">
        <f t="shared" si="5"/>
        <v>206400</v>
      </c>
      <c r="R13" s="45">
        <v>0.8</v>
      </c>
      <c r="S13" s="44">
        <f t="shared" si="6"/>
        <v>825600</v>
      </c>
      <c r="T13" s="1" t="b">
        <f t="shared" si="0"/>
        <v>1</v>
      </c>
      <c r="U13" s="34">
        <f t="shared" si="1"/>
        <v>0.8</v>
      </c>
      <c r="V13" s="35" t="b">
        <f t="shared" si="2"/>
        <v>1</v>
      </c>
      <c r="W13" s="35" t="b">
        <f t="shared" si="3"/>
        <v>1</v>
      </c>
    </row>
    <row r="14" spans="1:23" ht="48" x14ac:dyDescent="0.25">
      <c r="A14" s="101">
        <v>12</v>
      </c>
      <c r="B14" s="39" t="s">
        <v>108</v>
      </c>
      <c r="C14" s="103" t="s">
        <v>81</v>
      </c>
      <c r="D14" s="46" t="s">
        <v>63</v>
      </c>
      <c r="E14" s="46" t="s">
        <v>226</v>
      </c>
      <c r="F14" s="47" t="s">
        <v>79</v>
      </c>
      <c r="G14" s="101" t="s">
        <v>82</v>
      </c>
      <c r="H14" s="42">
        <v>0.69199999999999995</v>
      </c>
      <c r="I14" s="42"/>
      <c r="J14" s="42"/>
      <c r="K14" s="102"/>
      <c r="L14" s="102"/>
      <c r="M14" s="102"/>
      <c r="N14" s="43" t="s">
        <v>93</v>
      </c>
      <c r="O14" s="49">
        <v>1818214</v>
      </c>
      <c r="P14" s="36">
        <f t="shared" si="4"/>
        <v>1454571.2</v>
      </c>
      <c r="Q14" s="44">
        <f t="shared" si="5"/>
        <v>363642.80000000005</v>
      </c>
      <c r="R14" s="45">
        <v>0.8</v>
      </c>
      <c r="S14" s="44">
        <f t="shared" si="6"/>
        <v>1454571.2</v>
      </c>
      <c r="T14" s="1" t="b">
        <f t="shared" si="0"/>
        <v>1</v>
      </c>
      <c r="U14" s="34">
        <f t="shared" si="1"/>
        <v>0.8</v>
      </c>
      <c r="V14" s="35" t="b">
        <f t="shared" si="2"/>
        <v>1</v>
      </c>
      <c r="W14" s="35" t="b">
        <f t="shared" si="3"/>
        <v>1</v>
      </c>
    </row>
    <row r="15" spans="1:23" ht="36" x14ac:dyDescent="0.25">
      <c r="A15" s="101">
        <v>13</v>
      </c>
      <c r="B15" s="39" t="s">
        <v>109</v>
      </c>
      <c r="C15" s="103" t="s">
        <v>81</v>
      </c>
      <c r="D15" s="41" t="s">
        <v>64</v>
      </c>
      <c r="E15" s="41" t="s">
        <v>167</v>
      </c>
      <c r="F15" s="39" t="s">
        <v>80</v>
      </c>
      <c r="G15" s="101" t="s">
        <v>82</v>
      </c>
      <c r="H15" s="42"/>
      <c r="I15" s="42"/>
      <c r="J15" s="42"/>
      <c r="K15" s="102">
        <v>3</v>
      </c>
      <c r="L15" s="102"/>
      <c r="M15" s="102">
        <v>2</v>
      </c>
      <c r="N15" s="43" t="s">
        <v>91</v>
      </c>
      <c r="O15" s="37">
        <v>1166480</v>
      </c>
      <c r="P15" s="36">
        <f t="shared" si="4"/>
        <v>933184</v>
      </c>
      <c r="Q15" s="44">
        <f t="shared" si="5"/>
        <v>233296</v>
      </c>
      <c r="R15" s="45">
        <v>0.8</v>
      </c>
      <c r="S15" s="44">
        <f t="shared" si="6"/>
        <v>933184</v>
      </c>
      <c r="T15" s="1" t="b">
        <f t="shared" si="0"/>
        <v>1</v>
      </c>
      <c r="U15" s="34">
        <f t="shared" si="1"/>
        <v>0.8</v>
      </c>
      <c r="V15" s="35" t="b">
        <f t="shared" si="2"/>
        <v>1</v>
      </c>
      <c r="W15" s="35" t="b">
        <f t="shared" si="3"/>
        <v>1</v>
      </c>
    </row>
    <row r="16" spans="1:23" ht="48" x14ac:dyDescent="0.25">
      <c r="A16" s="101">
        <v>14</v>
      </c>
      <c r="B16" s="39" t="s">
        <v>99</v>
      </c>
      <c r="C16" s="103" t="s">
        <v>81</v>
      </c>
      <c r="D16" s="50" t="s">
        <v>54</v>
      </c>
      <c r="E16" s="50" t="s">
        <v>219</v>
      </c>
      <c r="F16" s="51" t="s">
        <v>70</v>
      </c>
      <c r="G16" s="101" t="s">
        <v>82</v>
      </c>
      <c r="H16" s="42">
        <v>0.42399999999999999</v>
      </c>
      <c r="I16" s="42"/>
      <c r="J16" s="42"/>
      <c r="K16" s="102"/>
      <c r="L16" s="102"/>
      <c r="M16" s="102"/>
      <c r="N16" s="43" t="s">
        <v>89</v>
      </c>
      <c r="O16" s="52">
        <v>868662</v>
      </c>
      <c r="P16" s="36">
        <f t="shared" si="4"/>
        <v>694929.6</v>
      </c>
      <c r="Q16" s="44">
        <f t="shared" si="5"/>
        <v>173732.40000000002</v>
      </c>
      <c r="R16" s="45">
        <v>0.8</v>
      </c>
      <c r="S16" s="44">
        <f t="shared" si="6"/>
        <v>694929.6</v>
      </c>
      <c r="T16" s="1" t="b">
        <f t="shared" si="0"/>
        <v>1</v>
      </c>
      <c r="U16" s="34">
        <f t="shared" si="1"/>
        <v>0.8</v>
      </c>
      <c r="V16" s="35" t="b">
        <f t="shared" si="2"/>
        <v>1</v>
      </c>
      <c r="W16" s="35" t="b">
        <f t="shared" si="3"/>
        <v>1</v>
      </c>
    </row>
    <row r="17" spans="1:23" ht="24" x14ac:dyDescent="0.25">
      <c r="A17" s="101">
        <v>15</v>
      </c>
      <c r="B17" s="39" t="s">
        <v>100</v>
      </c>
      <c r="C17" s="103" t="s">
        <v>81</v>
      </c>
      <c r="D17" s="41" t="s">
        <v>55</v>
      </c>
      <c r="E17" s="41" t="s">
        <v>220</v>
      </c>
      <c r="F17" s="39" t="s">
        <v>71</v>
      </c>
      <c r="G17" s="101" t="s">
        <v>82</v>
      </c>
      <c r="H17" s="42"/>
      <c r="I17" s="42"/>
      <c r="J17" s="42"/>
      <c r="K17" s="102">
        <v>4</v>
      </c>
      <c r="L17" s="102"/>
      <c r="M17" s="102"/>
      <c r="N17" s="43" t="s">
        <v>90</v>
      </c>
      <c r="O17" s="37">
        <v>204180</v>
      </c>
      <c r="P17" s="36">
        <f t="shared" si="4"/>
        <v>163344</v>
      </c>
      <c r="Q17" s="44">
        <f t="shared" si="5"/>
        <v>40836</v>
      </c>
      <c r="R17" s="45">
        <v>0.8</v>
      </c>
      <c r="S17" s="44">
        <f t="shared" si="6"/>
        <v>163344</v>
      </c>
      <c r="T17" s="1" t="b">
        <f t="shared" si="0"/>
        <v>1</v>
      </c>
      <c r="U17" s="34">
        <f t="shared" si="1"/>
        <v>0.8</v>
      </c>
      <c r="V17" s="35" t="b">
        <f t="shared" si="2"/>
        <v>1</v>
      </c>
      <c r="W17" s="35" t="b">
        <f t="shared" si="3"/>
        <v>1</v>
      </c>
    </row>
    <row r="18" spans="1:23" ht="36" x14ac:dyDescent="0.25">
      <c r="A18" s="101">
        <v>16</v>
      </c>
      <c r="B18" s="39" t="s">
        <v>107</v>
      </c>
      <c r="C18" s="103" t="s">
        <v>81</v>
      </c>
      <c r="D18" s="41" t="s">
        <v>62</v>
      </c>
      <c r="E18" s="41">
        <v>2467011</v>
      </c>
      <c r="F18" s="39" t="s">
        <v>78</v>
      </c>
      <c r="G18" s="101" t="s">
        <v>84</v>
      </c>
      <c r="H18" s="42"/>
      <c r="I18" s="42">
        <v>0.35399999999999998</v>
      </c>
      <c r="J18" s="42"/>
      <c r="K18" s="102"/>
      <c r="L18" s="102"/>
      <c r="M18" s="102">
        <v>1</v>
      </c>
      <c r="N18" s="43" t="s">
        <v>92</v>
      </c>
      <c r="O18" s="37">
        <v>322218</v>
      </c>
      <c r="P18" s="36">
        <f t="shared" si="4"/>
        <v>257774.4</v>
      </c>
      <c r="Q18" s="44">
        <f>O18-P18</f>
        <v>64443.600000000006</v>
      </c>
      <c r="R18" s="45">
        <v>0.8</v>
      </c>
      <c r="S18" s="44">
        <f t="shared" si="6"/>
        <v>257774.4</v>
      </c>
      <c r="T18" s="1" t="b">
        <f t="shared" si="0"/>
        <v>1</v>
      </c>
      <c r="U18" s="34">
        <f t="shared" si="1"/>
        <v>0.8</v>
      </c>
      <c r="V18" s="35" t="b">
        <f t="shared" si="2"/>
        <v>1</v>
      </c>
      <c r="W18" s="35" t="b">
        <f t="shared" si="3"/>
        <v>1</v>
      </c>
    </row>
    <row r="19" spans="1:23" ht="20.100000000000001" customHeight="1" x14ac:dyDescent="0.25">
      <c r="A19" s="128" t="s">
        <v>34</v>
      </c>
      <c r="B19" s="128"/>
      <c r="C19" s="128"/>
      <c r="D19" s="128"/>
      <c r="E19" s="128"/>
      <c r="F19" s="128"/>
      <c r="G19" s="128"/>
      <c r="H19" s="53">
        <f t="shared" ref="H19:M19" si="7">SUM(H3:H18)</f>
        <v>8.4669999999999987</v>
      </c>
      <c r="I19" s="53">
        <f t="shared" si="7"/>
        <v>4.2549999999999999</v>
      </c>
      <c r="J19" s="53">
        <f t="shared" si="7"/>
        <v>3.9790000000000001</v>
      </c>
      <c r="K19" s="100">
        <f t="shared" si="7"/>
        <v>41</v>
      </c>
      <c r="L19" s="100">
        <f t="shared" si="7"/>
        <v>6</v>
      </c>
      <c r="M19" s="100">
        <f t="shared" si="7"/>
        <v>15</v>
      </c>
      <c r="N19" s="54" t="s">
        <v>11</v>
      </c>
      <c r="O19" s="55">
        <f>SUM(O3:O18)</f>
        <v>39579946</v>
      </c>
      <c r="P19" s="55">
        <f t="shared" ref="P19:Q19" si="8">SUM(P3:P18)</f>
        <v>31663956.799999997</v>
      </c>
      <c r="Q19" s="55">
        <f t="shared" si="8"/>
        <v>7915989.1999999993</v>
      </c>
      <c r="R19" s="57" t="s">
        <v>11</v>
      </c>
      <c r="S19" s="56">
        <f>SUM(S3:S18)</f>
        <v>31663956.799999997</v>
      </c>
      <c r="T19" s="1" t="b">
        <f t="shared" si="0"/>
        <v>1</v>
      </c>
      <c r="U19" s="34">
        <f t="shared" si="1"/>
        <v>0.8</v>
      </c>
      <c r="V19" s="35" t="s">
        <v>11</v>
      </c>
      <c r="W19" s="35" t="b">
        <f t="shared" si="3"/>
        <v>1</v>
      </c>
    </row>
    <row r="20" spans="1:23" ht="20.100000000000001" customHeight="1" x14ac:dyDescent="0.25">
      <c r="A20" s="106"/>
      <c r="B20" s="29"/>
      <c r="C20" s="29"/>
      <c r="D20" s="29"/>
      <c r="E20" s="29"/>
      <c r="F20" s="29"/>
      <c r="G20" s="29"/>
      <c r="H20" s="129">
        <f>H19+I19+J19</f>
        <v>16.700999999999997</v>
      </c>
      <c r="I20" s="129"/>
      <c r="J20" s="129"/>
      <c r="K20" s="130">
        <f>K19+L19+M19</f>
        <v>62</v>
      </c>
      <c r="L20" s="130"/>
      <c r="M20" s="130"/>
    </row>
    <row r="21" spans="1:23" ht="20.100000000000001" customHeight="1" x14ac:dyDescent="0.25">
      <c r="A21" s="107" t="s">
        <v>45</v>
      </c>
      <c r="B21" s="28"/>
      <c r="C21" s="28"/>
      <c r="D21" s="28"/>
      <c r="E21" s="28"/>
      <c r="F21" s="28"/>
      <c r="G21" s="28"/>
      <c r="H21" s="11"/>
      <c r="I21" s="11"/>
      <c r="J21" s="11"/>
      <c r="K21" s="11"/>
      <c r="L21" s="11"/>
      <c r="M21" s="11"/>
      <c r="N21" s="11"/>
      <c r="O21" s="5"/>
      <c r="P21" s="11"/>
      <c r="Q21" s="11"/>
      <c r="S21" s="11"/>
      <c r="T21" s="1"/>
      <c r="W21" s="35"/>
    </row>
    <row r="22" spans="1:23" ht="40.5" customHeight="1" x14ac:dyDescent="0.25">
      <c r="A22" s="127" t="s">
        <v>33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"/>
    </row>
    <row r="23" spans="1:23" x14ac:dyDescent="0.25">
      <c r="B23" s="30"/>
      <c r="C23" s="30"/>
      <c r="D23" s="30"/>
      <c r="E23" s="30"/>
      <c r="F23" s="30"/>
      <c r="G23" s="30"/>
      <c r="O23" s="25"/>
    </row>
    <row r="24" spans="1:23" x14ac:dyDescent="0.25">
      <c r="I24" s="35" t="b">
        <f>H19+I19+J19=H20</f>
        <v>1</v>
      </c>
      <c r="L24" s="35" t="b">
        <f>K19+L19+M19=K20</f>
        <v>1</v>
      </c>
    </row>
  </sheetData>
  <mergeCells count="18">
    <mergeCell ref="A22:S22"/>
    <mergeCell ref="P1:P2"/>
    <mergeCell ref="Q1:Q2"/>
    <mergeCell ref="R1:R2"/>
    <mergeCell ref="A19:G19"/>
    <mergeCell ref="H20:J20"/>
    <mergeCell ref="K20:M20"/>
    <mergeCell ref="F1:F2"/>
    <mergeCell ref="G1:G2"/>
    <mergeCell ref="H1:J1"/>
    <mergeCell ref="K1:M1"/>
    <mergeCell ref="N1:N2"/>
    <mergeCell ref="O1:O2"/>
    <mergeCell ref="A1:A2"/>
    <mergeCell ref="B1:B2"/>
    <mergeCell ref="C1:C2"/>
    <mergeCell ref="D1:D2"/>
    <mergeCell ref="E1:E2"/>
  </mergeCells>
  <conditionalFormatting sqref="T3:W19">
    <cfRule type="cellIs" dxfId="34" priority="9" operator="equal">
      <formula>FALSE</formula>
    </cfRule>
  </conditionalFormatting>
  <conditionalFormatting sqref="T3:V19">
    <cfRule type="containsText" dxfId="33" priority="7" operator="containsText" text="fałsz">
      <formula>NOT(ISERROR(SEARCH("fałsz",T3)))</formula>
    </cfRule>
  </conditionalFormatting>
  <conditionalFormatting sqref="W21">
    <cfRule type="cellIs" dxfId="32" priority="6" operator="equal">
      <formula>FALSE</formula>
    </cfRule>
  </conditionalFormatting>
  <conditionalFormatting sqref="W21">
    <cfRule type="cellIs" dxfId="31" priority="5" operator="equal">
      <formula>FALSE</formula>
    </cfRule>
  </conditionalFormatting>
  <conditionalFormatting sqref="I24">
    <cfRule type="cellIs" dxfId="30" priority="4" operator="equal">
      <formula>FALSE</formula>
    </cfRule>
  </conditionalFormatting>
  <conditionalFormatting sqref="I24">
    <cfRule type="cellIs" dxfId="29" priority="3" operator="equal">
      <formula>FALSE</formula>
    </cfRule>
  </conditionalFormatting>
  <conditionalFormatting sqref="L24">
    <cfRule type="cellIs" dxfId="28" priority="2" operator="equal">
      <formula>FALSE</formula>
    </cfRule>
  </conditionalFormatting>
  <conditionalFormatting sqref="L24">
    <cfRule type="cellIs" dxfId="27" priority="1" operator="equal">
      <formula>FALSE</formula>
    </cfRule>
  </conditionalFormatting>
  <dataValidations count="1">
    <dataValidation type="list" allowBlank="1" showInputMessage="1" showErrorMessage="1" sqref="C3:C18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64" fitToHeight="0" orientation="landscape" r:id="rId1"/>
  <headerFooter>
    <oddHeader>&amp;LWojewództwo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showGridLines="0" view="pageBreakPreview" topLeftCell="F16" zoomScale="85" zoomScaleNormal="78" zoomScaleSheetLayoutView="85" workbookViewId="0">
      <selection activeCell="G9" sqref="G9"/>
    </sheetView>
  </sheetViews>
  <sheetFormatPr defaultColWidth="9.28515625" defaultRowHeight="15" x14ac:dyDescent="0.25"/>
  <cols>
    <col min="1" max="1" width="15.7109375" style="32" customWidth="1"/>
    <col min="2" max="6" width="15.7109375" style="3" customWidth="1"/>
    <col min="7" max="7" width="28.28515625" style="3" customWidth="1"/>
    <col min="8" max="15" width="15.7109375" style="3" customWidth="1"/>
    <col min="16" max="16" width="15.7109375" style="4" customWidth="1"/>
    <col min="17" max="18" width="15.7109375" style="3" customWidth="1"/>
    <col min="19" max="19" width="15.7109375" style="1" customWidth="1"/>
    <col min="20" max="20" width="15.7109375" style="3" customWidth="1"/>
    <col min="21" max="21" width="15.7109375" style="32" customWidth="1"/>
    <col min="22" max="23" width="15.7109375" style="1" customWidth="1"/>
    <col min="24" max="24" width="15.7109375" style="32" customWidth="1"/>
    <col min="25" max="16384" width="9.28515625" style="3"/>
  </cols>
  <sheetData>
    <row r="1" spans="1:24" ht="33.75" customHeight="1" x14ac:dyDescent="0.25">
      <c r="A1" s="122" t="s">
        <v>4</v>
      </c>
      <c r="B1" s="122" t="s">
        <v>5</v>
      </c>
      <c r="C1" s="123" t="s">
        <v>36</v>
      </c>
      <c r="D1" s="125" t="s">
        <v>6</v>
      </c>
      <c r="E1" s="125" t="s">
        <v>26</v>
      </c>
      <c r="F1" s="125" t="s">
        <v>12</v>
      </c>
      <c r="G1" s="125" t="s">
        <v>7</v>
      </c>
      <c r="H1" s="122" t="s">
        <v>21</v>
      </c>
      <c r="I1" s="131" t="s">
        <v>44</v>
      </c>
      <c r="J1" s="132"/>
      <c r="K1" s="133"/>
      <c r="L1" s="131" t="s">
        <v>40</v>
      </c>
      <c r="M1" s="132"/>
      <c r="N1" s="133"/>
      <c r="O1" s="122" t="s">
        <v>20</v>
      </c>
      <c r="P1" s="121" t="s">
        <v>8</v>
      </c>
      <c r="Q1" s="122" t="s">
        <v>13</v>
      </c>
      <c r="R1" s="125" t="s">
        <v>10</v>
      </c>
      <c r="S1" s="122" t="s">
        <v>9</v>
      </c>
      <c r="T1" s="58" t="s">
        <v>35</v>
      </c>
      <c r="U1" s="1"/>
    </row>
    <row r="2" spans="1:24" ht="48" customHeight="1" x14ac:dyDescent="0.25">
      <c r="A2" s="122"/>
      <c r="B2" s="122"/>
      <c r="C2" s="124"/>
      <c r="D2" s="126"/>
      <c r="E2" s="126"/>
      <c r="F2" s="126"/>
      <c r="G2" s="126"/>
      <c r="H2" s="122"/>
      <c r="I2" s="98" t="s">
        <v>41</v>
      </c>
      <c r="J2" s="98" t="s">
        <v>42</v>
      </c>
      <c r="K2" s="98" t="s">
        <v>43</v>
      </c>
      <c r="L2" s="98" t="s">
        <v>37</v>
      </c>
      <c r="M2" s="98" t="s">
        <v>38</v>
      </c>
      <c r="N2" s="98" t="s">
        <v>39</v>
      </c>
      <c r="O2" s="122"/>
      <c r="P2" s="121"/>
      <c r="Q2" s="122"/>
      <c r="R2" s="126"/>
      <c r="S2" s="122"/>
      <c r="T2" s="58">
        <v>2023</v>
      </c>
      <c r="U2" s="1" t="s">
        <v>22</v>
      </c>
      <c r="V2" s="1" t="s">
        <v>23</v>
      </c>
      <c r="W2" s="1" t="s">
        <v>24</v>
      </c>
      <c r="X2" s="33" t="s">
        <v>25</v>
      </c>
    </row>
    <row r="3" spans="1:24" ht="36" x14ac:dyDescent="0.25">
      <c r="A3" s="101">
        <v>1</v>
      </c>
      <c r="B3" s="39" t="s">
        <v>206</v>
      </c>
      <c r="C3" s="103" t="s">
        <v>81</v>
      </c>
      <c r="D3" s="41" t="s">
        <v>184</v>
      </c>
      <c r="E3" s="41">
        <v>2411011</v>
      </c>
      <c r="F3" s="41" t="s">
        <v>146</v>
      </c>
      <c r="G3" s="39" t="s">
        <v>128</v>
      </c>
      <c r="H3" s="101" t="s">
        <v>209</v>
      </c>
      <c r="I3" s="42">
        <v>2.11</v>
      </c>
      <c r="J3" s="42">
        <v>1.661</v>
      </c>
      <c r="K3" s="42">
        <v>0.72299999999999998</v>
      </c>
      <c r="L3" s="99">
        <v>6</v>
      </c>
      <c r="M3" s="99">
        <v>6</v>
      </c>
      <c r="N3" s="99">
        <v>6</v>
      </c>
      <c r="O3" s="43" t="s">
        <v>85</v>
      </c>
      <c r="P3" s="36">
        <v>8718323</v>
      </c>
      <c r="Q3" s="36">
        <f>ROUNDDOWN(P3*S3,2)</f>
        <v>6974658.4000000004</v>
      </c>
      <c r="R3" s="44">
        <f>P3-Q3</f>
        <v>1743664.5999999996</v>
      </c>
      <c r="S3" s="45">
        <v>0.8</v>
      </c>
      <c r="T3" s="44">
        <f>Q3</f>
        <v>6974658.4000000004</v>
      </c>
      <c r="U3" s="1" t="b">
        <f t="shared" ref="U3:U25" si="0">Q3=SUM(T3:T3)</f>
        <v>1</v>
      </c>
      <c r="V3" s="34">
        <f>ROUND(Q3/P3,4)</f>
        <v>0.8</v>
      </c>
      <c r="W3" s="35" t="b">
        <f>V3=S3</f>
        <v>1</v>
      </c>
      <c r="X3" s="35" t="b">
        <f t="shared" ref="X3:X25" si="1">P3=Q3+R3</f>
        <v>1</v>
      </c>
    </row>
    <row r="4" spans="1:24" ht="36" x14ac:dyDescent="0.25">
      <c r="A4" s="101">
        <v>2</v>
      </c>
      <c r="B4" s="39" t="s">
        <v>186</v>
      </c>
      <c r="C4" s="103" t="s">
        <v>81</v>
      </c>
      <c r="D4" s="41" t="s">
        <v>168</v>
      </c>
      <c r="E4" s="41" t="s">
        <v>149</v>
      </c>
      <c r="F4" s="41" t="s">
        <v>227</v>
      </c>
      <c r="G4" s="39" t="s">
        <v>110</v>
      </c>
      <c r="H4" s="101" t="s">
        <v>209</v>
      </c>
      <c r="I4" s="42">
        <v>2.1179999999999999</v>
      </c>
      <c r="J4" s="42"/>
      <c r="K4" s="42"/>
      <c r="L4" s="99"/>
      <c r="M4" s="99"/>
      <c r="N4" s="99"/>
      <c r="O4" s="43" t="s">
        <v>89</v>
      </c>
      <c r="P4" s="36">
        <v>1931003</v>
      </c>
      <c r="Q4" s="36">
        <f t="shared" ref="Q4:Q25" si="2">ROUNDDOWN(P4*S4,2)</f>
        <v>1544802.4</v>
      </c>
      <c r="R4" s="44">
        <f t="shared" ref="R4:R25" si="3">P4-Q4</f>
        <v>386200.60000000009</v>
      </c>
      <c r="S4" s="45">
        <v>0.8</v>
      </c>
      <c r="T4" s="44">
        <f t="shared" ref="T4:T25" si="4">Q4</f>
        <v>1544802.4</v>
      </c>
      <c r="U4" s="1" t="b">
        <f t="shared" si="0"/>
        <v>1</v>
      </c>
      <c r="V4" s="34">
        <f t="shared" ref="V4:V25" si="5">ROUND(Q4/P4,4)</f>
        <v>0.8</v>
      </c>
      <c r="W4" s="35" t="b">
        <f t="shared" ref="W4:W25" si="6">V4=S4</f>
        <v>1</v>
      </c>
      <c r="X4" s="35" t="b">
        <f t="shared" si="1"/>
        <v>1</v>
      </c>
    </row>
    <row r="5" spans="1:24" ht="36" x14ac:dyDescent="0.25">
      <c r="A5" s="101">
        <v>3</v>
      </c>
      <c r="B5" s="39" t="s">
        <v>208</v>
      </c>
      <c r="C5" s="103" t="s">
        <v>81</v>
      </c>
      <c r="D5" s="41" t="s">
        <v>64</v>
      </c>
      <c r="E5" s="41" t="s">
        <v>167</v>
      </c>
      <c r="F5" s="41" t="s">
        <v>148</v>
      </c>
      <c r="G5" s="39" t="s">
        <v>130</v>
      </c>
      <c r="H5" s="101" t="s">
        <v>209</v>
      </c>
      <c r="I5" s="42">
        <v>0.52</v>
      </c>
      <c r="J5" s="42"/>
      <c r="K5" s="42">
        <v>0.52</v>
      </c>
      <c r="L5" s="99">
        <v>4</v>
      </c>
      <c r="M5" s="99">
        <v>2</v>
      </c>
      <c r="N5" s="99"/>
      <c r="O5" s="43" t="s">
        <v>91</v>
      </c>
      <c r="P5" s="36">
        <v>1786044</v>
      </c>
      <c r="Q5" s="36">
        <f t="shared" si="2"/>
        <v>1428835.2</v>
      </c>
      <c r="R5" s="44">
        <f t="shared" si="3"/>
        <v>357208.80000000005</v>
      </c>
      <c r="S5" s="45">
        <v>0.8</v>
      </c>
      <c r="T5" s="44">
        <f t="shared" si="4"/>
        <v>1428835.2</v>
      </c>
      <c r="U5" s="1" t="b">
        <f t="shared" si="0"/>
        <v>1</v>
      </c>
      <c r="V5" s="34">
        <f t="shared" si="5"/>
        <v>0.8</v>
      </c>
      <c r="W5" s="35" t="b">
        <f t="shared" si="6"/>
        <v>1</v>
      </c>
      <c r="X5" s="35" t="b">
        <f t="shared" si="1"/>
        <v>1</v>
      </c>
    </row>
    <row r="6" spans="1:24" ht="36" x14ac:dyDescent="0.25">
      <c r="A6" s="101">
        <v>4</v>
      </c>
      <c r="B6" s="39" t="s">
        <v>187</v>
      </c>
      <c r="C6" s="103" t="s">
        <v>81</v>
      </c>
      <c r="D6" s="41" t="s">
        <v>169</v>
      </c>
      <c r="E6" s="41" t="s">
        <v>150</v>
      </c>
      <c r="F6" s="41" t="s">
        <v>132</v>
      </c>
      <c r="G6" s="39" t="s">
        <v>111</v>
      </c>
      <c r="H6" s="101" t="s">
        <v>210</v>
      </c>
      <c r="I6" s="42">
        <v>0.55700000000000005</v>
      </c>
      <c r="J6" s="42">
        <v>0.27400000000000002</v>
      </c>
      <c r="K6" s="42"/>
      <c r="L6" s="99"/>
      <c r="M6" s="99"/>
      <c r="N6" s="99"/>
      <c r="O6" s="43" t="s">
        <v>211</v>
      </c>
      <c r="P6" s="36">
        <v>1228544</v>
      </c>
      <c r="Q6" s="36">
        <f t="shared" si="2"/>
        <v>982835.19999999995</v>
      </c>
      <c r="R6" s="44">
        <f t="shared" si="3"/>
        <v>245708.80000000005</v>
      </c>
      <c r="S6" s="45">
        <v>0.8</v>
      </c>
      <c r="T6" s="44">
        <f t="shared" si="4"/>
        <v>982835.19999999995</v>
      </c>
      <c r="U6" s="1" t="b">
        <f t="shared" si="0"/>
        <v>1</v>
      </c>
      <c r="V6" s="34">
        <f t="shared" si="5"/>
        <v>0.8</v>
      </c>
      <c r="W6" s="35" t="b">
        <f t="shared" si="6"/>
        <v>1</v>
      </c>
      <c r="X6" s="35" t="b">
        <f t="shared" si="1"/>
        <v>1</v>
      </c>
    </row>
    <row r="7" spans="1:24" ht="36" x14ac:dyDescent="0.25">
      <c r="A7" s="101">
        <v>5</v>
      </c>
      <c r="B7" s="39" t="s">
        <v>203</v>
      </c>
      <c r="C7" s="103" t="s">
        <v>81</v>
      </c>
      <c r="D7" s="46" t="s">
        <v>181</v>
      </c>
      <c r="E7" s="46" t="s">
        <v>163</v>
      </c>
      <c r="F7" s="46" t="s">
        <v>144</v>
      </c>
      <c r="G7" s="47" t="s">
        <v>125</v>
      </c>
      <c r="H7" s="101" t="s">
        <v>209</v>
      </c>
      <c r="I7" s="42">
        <v>0.93500000000000005</v>
      </c>
      <c r="J7" s="42"/>
      <c r="K7" s="42"/>
      <c r="L7" s="99">
        <v>2</v>
      </c>
      <c r="M7" s="99"/>
      <c r="N7" s="99"/>
      <c r="O7" s="43" t="s">
        <v>216</v>
      </c>
      <c r="P7" s="48">
        <v>946000</v>
      </c>
      <c r="Q7" s="36">
        <f t="shared" si="2"/>
        <v>756800</v>
      </c>
      <c r="R7" s="44">
        <f t="shared" si="3"/>
        <v>189200</v>
      </c>
      <c r="S7" s="45">
        <v>0.8</v>
      </c>
      <c r="T7" s="44">
        <f t="shared" si="4"/>
        <v>756800</v>
      </c>
      <c r="U7" s="1" t="b">
        <f t="shared" si="0"/>
        <v>1</v>
      </c>
      <c r="V7" s="34">
        <f t="shared" si="5"/>
        <v>0.8</v>
      </c>
      <c r="W7" s="35" t="b">
        <f t="shared" si="6"/>
        <v>1</v>
      </c>
      <c r="X7" s="35" t="b">
        <f t="shared" si="1"/>
        <v>1</v>
      </c>
    </row>
    <row r="8" spans="1:24" ht="36" x14ac:dyDescent="0.25">
      <c r="A8" s="101">
        <v>6</v>
      </c>
      <c r="B8" s="39" t="s">
        <v>188</v>
      </c>
      <c r="C8" s="103" t="s">
        <v>81</v>
      </c>
      <c r="D8" s="41" t="s">
        <v>170</v>
      </c>
      <c r="E8" s="41" t="s">
        <v>151</v>
      </c>
      <c r="F8" s="41" t="s">
        <v>131</v>
      </c>
      <c r="G8" s="39" t="s">
        <v>112</v>
      </c>
      <c r="H8" s="101" t="s">
        <v>209</v>
      </c>
      <c r="I8" s="42">
        <v>1.1499999999999999</v>
      </c>
      <c r="J8" s="42"/>
      <c r="K8" s="42"/>
      <c r="L8" s="99">
        <v>3</v>
      </c>
      <c r="M8" s="99"/>
      <c r="N8" s="99"/>
      <c r="O8" s="43" t="s">
        <v>89</v>
      </c>
      <c r="P8" s="37">
        <v>2000000</v>
      </c>
      <c r="Q8" s="36">
        <f t="shared" si="2"/>
        <v>1600000</v>
      </c>
      <c r="R8" s="44">
        <f t="shared" si="3"/>
        <v>400000</v>
      </c>
      <c r="S8" s="45">
        <v>0.8</v>
      </c>
      <c r="T8" s="44">
        <f t="shared" si="4"/>
        <v>1600000</v>
      </c>
      <c r="U8" s="1" t="b">
        <f t="shared" si="0"/>
        <v>1</v>
      </c>
      <c r="V8" s="34">
        <f t="shared" si="5"/>
        <v>0.8</v>
      </c>
      <c r="W8" s="35" t="b">
        <f t="shared" si="6"/>
        <v>1</v>
      </c>
      <c r="X8" s="35" t="b">
        <f t="shared" si="1"/>
        <v>1</v>
      </c>
    </row>
    <row r="9" spans="1:24" ht="36" x14ac:dyDescent="0.25">
      <c r="A9" s="101">
        <v>7</v>
      </c>
      <c r="B9" s="39" t="s">
        <v>189</v>
      </c>
      <c r="C9" s="103" t="s">
        <v>81</v>
      </c>
      <c r="D9" s="41" t="s">
        <v>171</v>
      </c>
      <c r="E9" s="41">
        <v>2406092</v>
      </c>
      <c r="F9" s="41" t="s">
        <v>131</v>
      </c>
      <c r="G9" s="39" t="s">
        <v>113</v>
      </c>
      <c r="H9" s="101" t="s">
        <v>209</v>
      </c>
      <c r="I9" s="42">
        <v>0.80500000000000005</v>
      </c>
      <c r="J9" s="42"/>
      <c r="K9" s="42"/>
      <c r="L9" s="99"/>
      <c r="M9" s="99"/>
      <c r="N9" s="99"/>
      <c r="O9" s="43" t="s">
        <v>212</v>
      </c>
      <c r="P9" s="37">
        <v>1209500</v>
      </c>
      <c r="Q9" s="36">
        <f t="shared" si="2"/>
        <v>967600</v>
      </c>
      <c r="R9" s="44">
        <f t="shared" si="3"/>
        <v>241900</v>
      </c>
      <c r="S9" s="45">
        <v>0.8</v>
      </c>
      <c r="T9" s="44">
        <f t="shared" si="4"/>
        <v>967600</v>
      </c>
      <c r="U9" s="1" t="b">
        <f t="shared" ref="U9:U12" si="7">Q9=SUM(T9:T9)</f>
        <v>1</v>
      </c>
      <c r="V9" s="34">
        <f t="shared" ref="V9:V12" si="8">ROUND(Q9/P9,4)</f>
        <v>0.8</v>
      </c>
      <c r="W9" s="35" t="b">
        <f t="shared" ref="W9:W12" si="9">V9=S9</f>
        <v>1</v>
      </c>
      <c r="X9" s="35" t="b">
        <f t="shared" ref="X9:X12" si="10">P9=Q9+R9</f>
        <v>1</v>
      </c>
    </row>
    <row r="10" spans="1:24" ht="36" x14ac:dyDescent="0.25">
      <c r="A10" s="101">
        <v>8</v>
      </c>
      <c r="B10" s="39" t="s">
        <v>190</v>
      </c>
      <c r="C10" s="103" t="s">
        <v>81</v>
      </c>
      <c r="D10" s="41" t="s">
        <v>172</v>
      </c>
      <c r="E10" s="41" t="s">
        <v>152</v>
      </c>
      <c r="F10" s="41" t="s">
        <v>131</v>
      </c>
      <c r="G10" s="39" t="s">
        <v>114</v>
      </c>
      <c r="H10" s="101" t="s">
        <v>209</v>
      </c>
      <c r="I10" s="42">
        <v>0.54</v>
      </c>
      <c r="J10" s="42"/>
      <c r="K10" s="42"/>
      <c r="L10" s="99"/>
      <c r="M10" s="99"/>
      <c r="N10" s="99"/>
      <c r="O10" s="43" t="s">
        <v>213</v>
      </c>
      <c r="P10" s="37">
        <v>452000</v>
      </c>
      <c r="Q10" s="36">
        <f t="shared" si="2"/>
        <v>361600</v>
      </c>
      <c r="R10" s="44">
        <f t="shared" si="3"/>
        <v>90400</v>
      </c>
      <c r="S10" s="45">
        <v>0.8</v>
      </c>
      <c r="T10" s="44">
        <f t="shared" si="4"/>
        <v>361600</v>
      </c>
      <c r="U10" s="1" t="b">
        <f t="shared" si="7"/>
        <v>1</v>
      </c>
      <c r="V10" s="34">
        <f t="shared" si="8"/>
        <v>0.8</v>
      </c>
      <c r="W10" s="35" t="b">
        <f t="shared" si="9"/>
        <v>1</v>
      </c>
      <c r="X10" s="35" t="b">
        <f t="shared" si="10"/>
        <v>1</v>
      </c>
    </row>
    <row r="11" spans="1:24" ht="48" x14ac:dyDescent="0.25">
      <c r="A11" s="101">
        <v>9</v>
      </c>
      <c r="B11" s="39" t="s">
        <v>191</v>
      </c>
      <c r="C11" s="103" t="s">
        <v>81</v>
      </c>
      <c r="D11" s="41" t="s">
        <v>57</v>
      </c>
      <c r="E11" s="41" t="s">
        <v>153</v>
      </c>
      <c r="F11" s="41" t="s">
        <v>133</v>
      </c>
      <c r="G11" s="39" t="s">
        <v>115</v>
      </c>
      <c r="H11" s="101" t="s">
        <v>210</v>
      </c>
      <c r="I11" s="42">
        <v>0.33</v>
      </c>
      <c r="J11" s="42">
        <v>0.49</v>
      </c>
      <c r="K11" s="42"/>
      <c r="L11" s="99">
        <v>2</v>
      </c>
      <c r="M11" s="99"/>
      <c r="N11" s="99"/>
      <c r="O11" s="43" t="s">
        <v>85</v>
      </c>
      <c r="P11" s="37">
        <v>862500</v>
      </c>
      <c r="Q11" s="36">
        <f t="shared" si="2"/>
        <v>690000</v>
      </c>
      <c r="R11" s="44">
        <f t="shared" si="3"/>
        <v>172500</v>
      </c>
      <c r="S11" s="45">
        <v>0.8</v>
      </c>
      <c r="T11" s="44">
        <f t="shared" si="4"/>
        <v>690000</v>
      </c>
      <c r="U11" s="1" t="b">
        <f t="shared" si="7"/>
        <v>1</v>
      </c>
      <c r="V11" s="34">
        <f t="shared" si="8"/>
        <v>0.8</v>
      </c>
      <c r="W11" s="35" t="b">
        <f t="shared" si="9"/>
        <v>1</v>
      </c>
      <c r="X11" s="35" t="b">
        <f t="shared" si="10"/>
        <v>1</v>
      </c>
    </row>
    <row r="12" spans="1:24" ht="48" x14ac:dyDescent="0.25">
      <c r="A12" s="101">
        <v>10</v>
      </c>
      <c r="B12" s="39" t="s">
        <v>192</v>
      </c>
      <c r="C12" s="103" t="s">
        <v>81</v>
      </c>
      <c r="D12" s="41" t="s">
        <v>49</v>
      </c>
      <c r="E12" s="41" t="s">
        <v>154</v>
      </c>
      <c r="F12" s="41" t="s">
        <v>134</v>
      </c>
      <c r="G12" s="39" t="s">
        <v>116</v>
      </c>
      <c r="H12" s="101" t="s">
        <v>209</v>
      </c>
      <c r="I12" s="42">
        <v>0.32200000000000001</v>
      </c>
      <c r="J12" s="42"/>
      <c r="K12" s="42"/>
      <c r="L12" s="99">
        <v>6</v>
      </c>
      <c r="M12" s="99"/>
      <c r="N12" s="99"/>
      <c r="O12" s="43" t="s">
        <v>85</v>
      </c>
      <c r="P12" s="37">
        <v>1270040</v>
      </c>
      <c r="Q12" s="36">
        <f t="shared" si="2"/>
        <v>1016032</v>
      </c>
      <c r="R12" s="44">
        <f t="shared" si="3"/>
        <v>254008</v>
      </c>
      <c r="S12" s="45">
        <v>0.8</v>
      </c>
      <c r="T12" s="44">
        <f t="shared" si="4"/>
        <v>1016032</v>
      </c>
      <c r="U12" s="1" t="b">
        <f t="shared" si="7"/>
        <v>1</v>
      </c>
      <c r="V12" s="34">
        <f t="shared" si="8"/>
        <v>0.8</v>
      </c>
      <c r="W12" s="35" t="b">
        <f t="shared" si="9"/>
        <v>1</v>
      </c>
      <c r="X12" s="35" t="b">
        <f t="shared" si="10"/>
        <v>1</v>
      </c>
    </row>
    <row r="13" spans="1:24" ht="36" x14ac:dyDescent="0.25">
      <c r="A13" s="101">
        <v>11</v>
      </c>
      <c r="B13" s="39" t="s">
        <v>193</v>
      </c>
      <c r="C13" s="103" t="s">
        <v>81</v>
      </c>
      <c r="D13" s="41" t="s">
        <v>173</v>
      </c>
      <c r="E13" s="41" t="s">
        <v>155</v>
      </c>
      <c r="F13" s="41" t="s">
        <v>135</v>
      </c>
      <c r="G13" s="39" t="s">
        <v>117</v>
      </c>
      <c r="H13" s="101" t="s">
        <v>209</v>
      </c>
      <c r="I13" s="42">
        <v>0.51500000000000001</v>
      </c>
      <c r="J13" s="42"/>
      <c r="K13" s="42"/>
      <c r="L13" s="99"/>
      <c r="M13" s="99"/>
      <c r="N13" s="99"/>
      <c r="O13" s="43" t="s">
        <v>85</v>
      </c>
      <c r="P13" s="37">
        <v>468973</v>
      </c>
      <c r="Q13" s="36">
        <f t="shared" si="2"/>
        <v>375178.4</v>
      </c>
      <c r="R13" s="44">
        <f t="shared" si="3"/>
        <v>93794.599999999977</v>
      </c>
      <c r="S13" s="45">
        <v>0.8</v>
      </c>
      <c r="T13" s="44">
        <f t="shared" si="4"/>
        <v>375178.4</v>
      </c>
      <c r="U13" s="1" t="b">
        <f t="shared" si="0"/>
        <v>1</v>
      </c>
      <c r="V13" s="34">
        <f t="shared" si="5"/>
        <v>0.8</v>
      </c>
      <c r="W13" s="35" t="b">
        <f t="shared" si="6"/>
        <v>1</v>
      </c>
      <c r="X13" s="35" t="b">
        <f t="shared" si="1"/>
        <v>1</v>
      </c>
    </row>
    <row r="14" spans="1:24" ht="36" x14ac:dyDescent="0.25">
      <c r="A14" s="101">
        <v>12</v>
      </c>
      <c r="B14" s="39" t="s">
        <v>194</v>
      </c>
      <c r="C14" s="103" t="s">
        <v>81</v>
      </c>
      <c r="D14" s="41" t="s">
        <v>174</v>
      </c>
      <c r="E14" s="41" t="s">
        <v>156</v>
      </c>
      <c r="F14" s="41" t="s">
        <v>136</v>
      </c>
      <c r="G14" s="39" t="s">
        <v>118</v>
      </c>
      <c r="H14" s="101" t="s">
        <v>209</v>
      </c>
      <c r="I14" s="42"/>
      <c r="J14" s="42"/>
      <c r="K14" s="42"/>
      <c r="L14" s="99">
        <v>4</v>
      </c>
      <c r="M14" s="99"/>
      <c r="N14" s="99"/>
      <c r="O14" s="43" t="s">
        <v>85</v>
      </c>
      <c r="P14" s="36">
        <v>152680</v>
      </c>
      <c r="Q14" s="36">
        <f t="shared" si="2"/>
        <v>122144</v>
      </c>
      <c r="R14" s="44">
        <f t="shared" si="3"/>
        <v>30536</v>
      </c>
      <c r="S14" s="45">
        <v>0.8</v>
      </c>
      <c r="T14" s="44">
        <f t="shared" si="4"/>
        <v>122144</v>
      </c>
      <c r="U14" s="1" t="b">
        <f t="shared" si="0"/>
        <v>1</v>
      </c>
      <c r="V14" s="34">
        <f t="shared" si="5"/>
        <v>0.8</v>
      </c>
      <c r="W14" s="35" t="b">
        <f t="shared" si="6"/>
        <v>1</v>
      </c>
      <c r="X14" s="35" t="b">
        <f t="shared" si="1"/>
        <v>1</v>
      </c>
    </row>
    <row r="15" spans="1:24" ht="48" x14ac:dyDescent="0.25">
      <c r="A15" s="101">
        <v>13</v>
      </c>
      <c r="B15" s="39" t="s">
        <v>195</v>
      </c>
      <c r="C15" s="103" t="s">
        <v>81</v>
      </c>
      <c r="D15" s="46" t="s">
        <v>175</v>
      </c>
      <c r="E15" s="46" t="s">
        <v>157</v>
      </c>
      <c r="F15" s="46" t="s">
        <v>137</v>
      </c>
      <c r="G15" s="47" t="s">
        <v>119</v>
      </c>
      <c r="H15" s="101" t="s">
        <v>209</v>
      </c>
      <c r="I15" s="42"/>
      <c r="J15" s="42">
        <v>0.30399999999999999</v>
      </c>
      <c r="K15" s="42"/>
      <c r="L15" s="99">
        <v>1</v>
      </c>
      <c r="M15" s="99"/>
      <c r="N15" s="99">
        <v>2</v>
      </c>
      <c r="O15" s="43" t="s">
        <v>91</v>
      </c>
      <c r="P15" s="48">
        <v>472179</v>
      </c>
      <c r="Q15" s="36">
        <f t="shared" si="2"/>
        <v>377743.2</v>
      </c>
      <c r="R15" s="44">
        <f t="shared" si="3"/>
        <v>94435.799999999988</v>
      </c>
      <c r="S15" s="45">
        <v>0.8</v>
      </c>
      <c r="T15" s="44">
        <f t="shared" si="4"/>
        <v>377743.2</v>
      </c>
      <c r="U15" s="1" t="b">
        <f t="shared" si="0"/>
        <v>1</v>
      </c>
      <c r="V15" s="34">
        <f t="shared" si="5"/>
        <v>0.8</v>
      </c>
      <c r="W15" s="35" t="b">
        <f t="shared" si="6"/>
        <v>1</v>
      </c>
      <c r="X15" s="35" t="b">
        <f t="shared" si="1"/>
        <v>1</v>
      </c>
    </row>
    <row r="16" spans="1:24" ht="36" x14ac:dyDescent="0.25">
      <c r="A16" s="101">
        <v>14</v>
      </c>
      <c r="B16" s="39" t="s">
        <v>196</v>
      </c>
      <c r="C16" s="103" t="s">
        <v>81</v>
      </c>
      <c r="D16" s="46" t="s">
        <v>176</v>
      </c>
      <c r="E16" s="46" t="s">
        <v>158</v>
      </c>
      <c r="F16" s="46" t="s">
        <v>138</v>
      </c>
      <c r="G16" s="47" t="s">
        <v>120</v>
      </c>
      <c r="H16" s="101" t="s">
        <v>210</v>
      </c>
      <c r="I16" s="42"/>
      <c r="J16" s="42"/>
      <c r="K16" s="42"/>
      <c r="L16" s="99">
        <v>2</v>
      </c>
      <c r="M16" s="99">
        <v>1</v>
      </c>
      <c r="N16" s="99"/>
      <c r="O16" s="43" t="s">
        <v>214</v>
      </c>
      <c r="P16" s="49">
        <v>90500</v>
      </c>
      <c r="Q16" s="36">
        <f t="shared" si="2"/>
        <v>72400</v>
      </c>
      <c r="R16" s="44">
        <f t="shared" si="3"/>
        <v>18100</v>
      </c>
      <c r="S16" s="45">
        <v>0.8</v>
      </c>
      <c r="T16" s="44">
        <f t="shared" si="4"/>
        <v>72400</v>
      </c>
      <c r="U16" s="1" t="b">
        <f t="shared" si="0"/>
        <v>1</v>
      </c>
      <c r="V16" s="34">
        <f t="shared" si="5"/>
        <v>0.8</v>
      </c>
      <c r="W16" s="35" t="b">
        <f t="shared" si="6"/>
        <v>1</v>
      </c>
      <c r="X16" s="35" t="b">
        <f t="shared" si="1"/>
        <v>1</v>
      </c>
    </row>
    <row r="17" spans="1:24" ht="36" x14ac:dyDescent="0.25">
      <c r="A17" s="101">
        <v>15</v>
      </c>
      <c r="B17" s="39" t="s">
        <v>197</v>
      </c>
      <c r="C17" s="103" t="s">
        <v>81</v>
      </c>
      <c r="D17" s="41" t="s">
        <v>53</v>
      </c>
      <c r="E17" s="41" t="s">
        <v>159</v>
      </c>
      <c r="F17" s="41" t="s">
        <v>139</v>
      </c>
      <c r="G17" s="39" t="s">
        <v>69</v>
      </c>
      <c r="H17" s="101" t="s">
        <v>210</v>
      </c>
      <c r="I17" s="42">
        <v>0.53</v>
      </c>
      <c r="J17" s="42"/>
      <c r="K17" s="42"/>
      <c r="L17" s="99">
        <v>4</v>
      </c>
      <c r="M17" s="99"/>
      <c r="N17" s="99"/>
      <c r="O17" s="43" t="s">
        <v>88</v>
      </c>
      <c r="P17" s="37">
        <v>821515</v>
      </c>
      <c r="Q17" s="36">
        <f t="shared" si="2"/>
        <v>657212</v>
      </c>
      <c r="R17" s="44">
        <f t="shared" si="3"/>
        <v>164303</v>
      </c>
      <c r="S17" s="45">
        <v>0.8</v>
      </c>
      <c r="T17" s="44">
        <f t="shared" si="4"/>
        <v>657212</v>
      </c>
      <c r="U17" s="1" t="b">
        <f t="shared" si="0"/>
        <v>1</v>
      </c>
      <c r="V17" s="34">
        <f t="shared" si="5"/>
        <v>0.8</v>
      </c>
      <c r="W17" s="35" t="b">
        <f t="shared" si="6"/>
        <v>1</v>
      </c>
      <c r="X17" s="35" t="b">
        <f t="shared" si="1"/>
        <v>1</v>
      </c>
    </row>
    <row r="18" spans="1:24" ht="36" x14ac:dyDescent="0.25">
      <c r="A18" s="101">
        <v>16</v>
      </c>
      <c r="B18" s="39" t="s">
        <v>198</v>
      </c>
      <c r="C18" s="103" t="s">
        <v>81</v>
      </c>
      <c r="D18" s="46" t="s">
        <v>177</v>
      </c>
      <c r="E18" s="46" t="s">
        <v>160</v>
      </c>
      <c r="F18" s="46" t="s">
        <v>138</v>
      </c>
      <c r="G18" s="47" t="s">
        <v>121</v>
      </c>
      <c r="H18" s="101" t="s">
        <v>209</v>
      </c>
      <c r="I18" s="42">
        <v>0.67</v>
      </c>
      <c r="J18" s="42"/>
      <c r="K18" s="42"/>
      <c r="L18" s="99"/>
      <c r="M18" s="99"/>
      <c r="N18" s="99"/>
      <c r="O18" s="43" t="s">
        <v>215</v>
      </c>
      <c r="P18" s="49">
        <v>1055446</v>
      </c>
      <c r="Q18" s="36">
        <f t="shared" si="2"/>
        <v>844356.8</v>
      </c>
      <c r="R18" s="44">
        <f t="shared" si="3"/>
        <v>211089.19999999995</v>
      </c>
      <c r="S18" s="45">
        <v>0.8</v>
      </c>
      <c r="T18" s="44">
        <f t="shared" si="4"/>
        <v>844356.8</v>
      </c>
      <c r="U18" s="1" t="b">
        <f t="shared" si="0"/>
        <v>1</v>
      </c>
      <c r="V18" s="34">
        <f t="shared" si="5"/>
        <v>0.8</v>
      </c>
      <c r="W18" s="35" t="b">
        <f t="shared" si="6"/>
        <v>1</v>
      </c>
      <c r="X18" s="35" t="b">
        <f t="shared" si="1"/>
        <v>1</v>
      </c>
    </row>
    <row r="19" spans="1:24" ht="36" x14ac:dyDescent="0.25">
      <c r="A19" s="101">
        <v>17</v>
      </c>
      <c r="B19" s="39" t="s">
        <v>199</v>
      </c>
      <c r="C19" s="103" t="s">
        <v>81</v>
      </c>
      <c r="D19" s="41" t="s">
        <v>62</v>
      </c>
      <c r="E19" s="41">
        <v>2467011</v>
      </c>
      <c r="F19" s="41" t="s">
        <v>140</v>
      </c>
      <c r="G19" s="39" t="s">
        <v>78</v>
      </c>
      <c r="H19" s="101" t="s">
        <v>209</v>
      </c>
      <c r="I19" s="42"/>
      <c r="J19" s="42">
        <v>0.215</v>
      </c>
      <c r="K19" s="42"/>
      <c r="L19" s="99">
        <v>2</v>
      </c>
      <c r="M19" s="99">
        <v>1</v>
      </c>
      <c r="N19" s="99"/>
      <c r="O19" s="43" t="s">
        <v>92</v>
      </c>
      <c r="P19" s="37">
        <v>241782</v>
      </c>
      <c r="Q19" s="36">
        <f t="shared" si="2"/>
        <v>193425.6</v>
      </c>
      <c r="R19" s="44">
        <f t="shared" si="3"/>
        <v>48356.399999999994</v>
      </c>
      <c r="S19" s="45">
        <v>0.8</v>
      </c>
      <c r="T19" s="44">
        <f t="shared" si="4"/>
        <v>193425.6</v>
      </c>
      <c r="U19" s="1" t="b">
        <f t="shared" si="0"/>
        <v>1</v>
      </c>
      <c r="V19" s="34">
        <f t="shared" si="5"/>
        <v>0.8</v>
      </c>
      <c r="W19" s="35" t="b">
        <f t="shared" si="6"/>
        <v>1</v>
      </c>
      <c r="X19" s="35" t="b">
        <f t="shared" si="1"/>
        <v>1</v>
      </c>
    </row>
    <row r="20" spans="1:24" ht="36" x14ac:dyDescent="0.25">
      <c r="A20" s="101">
        <v>18</v>
      </c>
      <c r="B20" s="39" t="s">
        <v>200</v>
      </c>
      <c r="C20" s="103" t="s">
        <v>81</v>
      </c>
      <c r="D20" s="50" t="s">
        <v>178</v>
      </c>
      <c r="E20" s="50" t="s">
        <v>161</v>
      </c>
      <c r="F20" s="50" t="s">
        <v>141</v>
      </c>
      <c r="G20" s="51" t="s">
        <v>122</v>
      </c>
      <c r="H20" s="101" t="s">
        <v>210</v>
      </c>
      <c r="I20" s="42"/>
      <c r="J20" s="42">
        <v>0.42</v>
      </c>
      <c r="K20" s="42"/>
      <c r="L20" s="99"/>
      <c r="M20" s="99"/>
      <c r="N20" s="99"/>
      <c r="O20" s="43" t="s">
        <v>211</v>
      </c>
      <c r="P20" s="52">
        <v>435309</v>
      </c>
      <c r="Q20" s="36">
        <f t="shared" si="2"/>
        <v>348247.2</v>
      </c>
      <c r="R20" s="44">
        <f t="shared" si="3"/>
        <v>87061.799999999988</v>
      </c>
      <c r="S20" s="45">
        <v>0.8</v>
      </c>
      <c r="T20" s="44">
        <f t="shared" si="4"/>
        <v>348247.2</v>
      </c>
      <c r="U20" s="1" t="b">
        <f t="shared" si="0"/>
        <v>1</v>
      </c>
      <c r="V20" s="34">
        <f t="shared" si="5"/>
        <v>0.8</v>
      </c>
      <c r="W20" s="35" t="b">
        <f t="shared" si="6"/>
        <v>1</v>
      </c>
      <c r="X20" s="35" t="b">
        <f t="shared" si="1"/>
        <v>1</v>
      </c>
    </row>
    <row r="21" spans="1:24" ht="36" x14ac:dyDescent="0.25">
      <c r="A21" s="101">
        <v>19</v>
      </c>
      <c r="B21" s="39" t="s">
        <v>205</v>
      </c>
      <c r="C21" s="103" t="s">
        <v>81</v>
      </c>
      <c r="D21" s="41" t="s">
        <v>183</v>
      </c>
      <c r="E21" s="41" t="s">
        <v>165</v>
      </c>
      <c r="F21" s="41" t="s">
        <v>145</v>
      </c>
      <c r="G21" s="39" t="s">
        <v>127</v>
      </c>
      <c r="H21" s="101" t="s">
        <v>209</v>
      </c>
      <c r="I21" s="42"/>
      <c r="J21" s="42">
        <v>0.56100000000000005</v>
      </c>
      <c r="K21" s="42"/>
      <c r="L21" s="99"/>
      <c r="M21" s="99"/>
      <c r="N21" s="99"/>
      <c r="O21" s="43" t="s">
        <v>88</v>
      </c>
      <c r="P21" s="37">
        <v>1932497</v>
      </c>
      <c r="Q21" s="36">
        <f t="shared" si="2"/>
        <v>1545997.6</v>
      </c>
      <c r="R21" s="44">
        <f t="shared" si="3"/>
        <v>386499.39999999991</v>
      </c>
      <c r="S21" s="45">
        <v>0.8</v>
      </c>
      <c r="T21" s="44">
        <f t="shared" si="4"/>
        <v>1545997.6</v>
      </c>
      <c r="U21" s="1" t="b">
        <f t="shared" si="0"/>
        <v>1</v>
      </c>
      <c r="V21" s="34">
        <f t="shared" si="5"/>
        <v>0.8</v>
      </c>
      <c r="W21" s="35" t="b">
        <f t="shared" si="6"/>
        <v>1</v>
      </c>
      <c r="X21" s="35" t="b">
        <f t="shared" si="1"/>
        <v>1</v>
      </c>
    </row>
    <row r="22" spans="1:24" ht="36" x14ac:dyDescent="0.25">
      <c r="A22" s="101">
        <v>20</v>
      </c>
      <c r="B22" s="39" t="s">
        <v>204</v>
      </c>
      <c r="C22" s="103" t="s">
        <v>81</v>
      </c>
      <c r="D22" s="41" t="s">
        <v>182</v>
      </c>
      <c r="E22" s="41" t="s">
        <v>164</v>
      </c>
      <c r="F22" s="41" t="s">
        <v>144</v>
      </c>
      <c r="G22" s="39" t="s">
        <v>126</v>
      </c>
      <c r="H22" s="101" t="s">
        <v>210</v>
      </c>
      <c r="I22" s="42">
        <v>0.20200000000000001</v>
      </c>
      <c r="J22" s="42"/>
      <c r="K22" s="42"/>
      <c r="L22" s="99"/>
      <c r="M22" s="99"/>
      <c r="N22" s="99"/>
      <c r="O22" s="43" t="s">
        <v>85</v>
      </c>
      <c r="P22" s="37">
        <v>220500</v>
      </c>
      <c r="Q22" s="36">
        <f t="shared" si="2"/>
        <v>176400</v>
      </c>
      <c r="R22" s="44">
        <f t="shared" si="3"/>
        <v>44100</v>
      </c>
      <c r="S22" s="45">
        <v>0.8</v>
      </c>
      <c r="T22" s="44">
        <f t="shared" si="4"/>
        <v>176400</v>
      </c>
      <c r="U22" s="1" t="b">
        <f t="shared" ref="U22:U23" si="11">Q22=SUM(T22:T22)</f>
        <v>1</v>
      </c>
      <c r="V22" s="34">
        <f t="shared" ref="V22:V23" si="12">ROUND(Q22/P22,4)</f>
        <v>0.8</v>
      </c>
      <c r="W22" s="35" t="b">
        <f t="shared" ref="W22:W23" si="13">V22=S22</f>
        <v>1</v>
      </c>
      <c r="X22" s="35" t="b">
        <f t="shared" ref="X22:X23" si="14">P22=Q22+R22</f>
        <v>1</v>
      </c>
    </row>
    <row r="23" spans="1:24" ht="36" x14ac:dyDescent="0.25">
      <c r="A23" s="101">
        <v>21</v>
      </c>
      <c r="B23" s="39" t="s">
        <v>207</v>
      </c>
      <c r="C23" s="103" t="s">
        <v>81</v>
      </c>
      <c r="D23" s="41" t="s">
        <v>185</v>
      </c>
      <c r="E23" s="41" t="s">
        <v>166</v>
      </c>
      <c r="F23" s="41" t="s">
        <v>147</v>
      </c>
      <c r="G23" s="39" t="s">
        <v>129</v>
      </c>
      <c r="H23" s="101" t="s">
        <v>209</v>
      </c>
      <c r="I23" s="42"/>
      <c r="J23" s="42"/>
      <c r="K23" s="42"/>
      <c r="L23" s="99">
        <v>6</v>
      </c>
      <c r="M23" s="99"/>
      <c r="N23" s="99"/>
      <c r="O23" s="43" t="s">
        <v>89</v>
      </c>
      <c r="P23" s="37">
        <v>330000</v>
      </c>
      <c r="Q23" s="36">
        <f t="shared" si="2"/>
        <v>264000</v>
      </c>
      <c r="R23" s="44">
        <f t="shared" si="3"/>
        <v>66000</v>
      </c>
      <c r="S23" s="45">
        <v>0.8</v>
      </c>
      <c r="T23" s="44">
        <f t="shared" si="4"/>
        <v>264000</v>
      </c>
      <c r="U23" s="1" t="b">
        <f t="shared" si="11"/>
        <v>1</v>
      </c>
      <c r="V23" s="34">
        <f t="shared" si="12"/>
        <v>0.8</v>
      </c>
      <c r="W23" s="35" t="b">
        <f t="shared" si="13"/>
        <v>1</v>
      </c>
      <c r="X23" s="35" t="b">
        <f t="shared" si="14"/>
        <v>1</v>
      </c>
    </row>
    <row r="24" spans="1:24" ht="36" x14ac:dyDescent="0.25">
      <c r="A24" s="101">
        <v>22</v>
      </c>
      <c r="B24" s="39" t="s">
        <v>201</v>
      </c>
      <c r="C24" s="103" t="s">
        <v>81</v>
      </c>
      <c r="D24" s="41" t="s">
        <v>179</v>
      </c>
      <c r="E24" s="41" t="s">
        <v>162</v>
      </c>
      <c r="F24" s="41" t="s">
        <v>142</v>
      </c>
      <c r="G24" s="39" t="s">
        <v>123</v>
      </c>
      <c r="H24" s="101" t="s">
        <v>84</v>
      </c>
      <c r="I24" s="42">
        <v>0.66300000000000003</v>
      </c>
      <c r="J24" s="42"/>
      <c r="K24" s="42"/>
      <c r="L24" s="99"/>
      <c r="M24" s="99"/>
      <c r="N24" s="99"/>
      <c r="O24" s="43" t="s">
        <v>88</v>
      </c>
      <c r="P24" s="37">
        <v>755625</v>
      </c>
      <c r="Q24" s="36">
        <f t="shared" si="2"/>
        <v>604500</v>
      </c>
      <c r="R24" s="44">
        <f t="shared" si="3"/>
        <v>151125</v>
      </c>
      <c r="S24" s="45">
        <v>0.8</v>
      </c>
      <c r="T24" s="44">
        <f t="shared" si="4"/>
        <v>604500</v>
      </c>
      <c r="U24" s="1" t="b">
        <f t="shared" si="0"/>
        <v>1</v>
      </c>
      <c r="V24" s="34">
        <f t="shared" si="5"/>
        <v>0.8</v>
      </c>
      <c r="W24" s="35" t="b">
        <f t="shared" si="6"/>
        <v>1</v>
      </c>
      <c r="X24" s="35" t="b">
        <f t="shared" si="1"/>
        <v>1</v>
      </c>
    </row>
    <row r="25" spans="1:24" ht="48" x14ac:dyDescent="0.25">
      <c r="A25" s="101">
        <v>23</v>
      </c>
      <c r="B25" s="39" t="s">
        <v>202</v>
      </c>
      <c r="C25" s="103" t="s">
        <v>81</v>
      </c>
      <c r="D25" s="41" t="s">
        <v>180</v>
      </c>
      <c r="E25" s="41">
        <v>2412013</v>
      </c>
      <c r="F25" s="41" t="s">
        <v>143</v>
      </c>
      <c r="G25" s="39" t="s">
        <v>124</v>
      </c>
      <c r="H25" s="101" t="s">
        <v>84</v>
      </c>
      <c r="I25" s="42">
        <v>0.76700000000000002</v>
      </c>
      <c r="J25" s="42"/>
      <c r="K25" s="42"/>
      <c r="L25" s="99"/>
      <c r="M25" s="99"/>
      <c r="N25" s="99"/>
      <c r="O25" s="43" t="s">
        <v>212</v>
      </c>
      <c r="P25" s="37">
        <v>652000</v>
      </c>
      <c r="Q25" s="36">
        <f t="shared" si="2"/>
        <v>521600</v>
      </c>
      <c r="R25" s="44">
        <f t="shared" si="3"/>
        <v>130400</v>
      </c>
      <c r="S25" s="45">
        <v>0.8</v>
      </c>
      <c r="T25" s="44">
        <f t="shared" si="4"/>
        <v>521600</v>
      </c>
      <c r="U25" s="1" t="b">
        <f t="shared" si="0"/>
        <v>1</v>
      </c>
      <c r="V25" s="34">
        <f t="shared" si="5"/>
        <v>0.8</v>
      </c>
      <c r="W25" s="35" t="b">
        <f t="shared" si="6"/>
        <v>1</v>
      </c>
      <c r="X25" s="35" t="b">
        <f t="shared" si="1"/>
        <v>1</v>
      </c>
    </row>
    <row r="26" spans="1:24" ht="20.100000000000001" customHeight="1" x14ac:dyDescent="0.25">
      <c r="A26" s="128" t="s">
        <v>34</v>
      </c>
      <c r="B26" s="128"/>
      <c r="C26" s="128"/>
      <c r="D26" s="128"/>
      <c r="E26" s="128"/>
      <c r="F26" s="128"/>
      <c r="G26" s="128"/>
      <c r="H26" s="128"/>
      <c r="I26" s="53">
        <f>SUM(I3:I25)</f>
        <v>12.733999999999998</v>
      </c>
      <c r="J26" s="53">
        <f t="shared" ref="J26:N26" si="15">SUM(J3:J25)</f>
        <v>3.9249999999999994</v>
      </c>
      <c r="K26" s="53">
        <f t="shared" si="15"/>
        <v>1.2429999999999999</v>
      </c>
      <c r="L26" s="100">
        <f t="shared" si="15"/>
        <v>42</v>
      </c>
      <c r="M26" s="100">
        <f t="shared" si="15"/>
        <v>10</v>
      </c>
      <c r="N26" s="100">
        <f t="shared" si="15"/>
        <v>8</v>
      </c>
      <c r="O26" s="54" t="s">
        <v>11</v>
      </c>
      <c r="P26" s="55">
        <f>SUM(P3:P25)</f>
        <v>28032960</v>
      </c>
      <c r="Q26" s="55">
        <f>SUM(Q3:Q25)</f>
        <v>22426368.000000004</v>
      </c>
      <c r="R26" s="55">
        <f>SUM(R3:R25)</f>
        <v>5606592</v>
      </c>
      <c r="S26" s="57" t="s">
        <v>11</v>
      </c>
      <c r="T26" s="56">
        <f>SUM(T3:T25)</f>
        <v>22426368.000000004</v>
      </c>
      <c r="U26" s="1" t="b">
        <f>Q26=SUM(T26:T26)</f>
        <v>1</v>
      </c>
      <c r="V26" s="34">
        <f>ROUND(Q26/P26,4)</f>
        <v>0.8</v>
      </c>
      <c r="W26" s="35" t="s">
        <v>11</v>
      </c>
      <c r="X26" s="35" t="b">
        <f>P26=Q26+R26</f>
        <v>1</v>
      </c>
    </row>
    <row r="27" spans="1:24" ht="20.100000000000001" customHeight="1" x14ac:dyDescent="0.25">
      <c r="A27" s="106"/>
      <c r="B27" s="29"/>
      <c r="C27" s="29"/>
      <c r="D27" s="29"/>
      <c r="E27" s="29"/>
      <c r="F27" s="29"/>
      <c r="G27" s="29"/>
      <c r="H27" s="29"/>
      <c r="I27" s="129">
        <f>I26+J26+K26</f>
        <v>17.901999999999997</v>
      </c>
      <c r="J27" s="129"/>
      <c r="K27" s="129"/>
      <c r="L27" s="130">
        <f>L26+M26+N26</f>
        <v>60</v>
      </c>
      <c r="M27" s="130"/>
      <c r="N27" s="130"/>
    </row>
    <row r="28" spans="1:24" ht="20.100000000000001" customHeight="1" x14ac:dyDescent="0.25">
      <c r="A28" s="107" t="s">
        <v>45</v>
      </c>
      <c r="B28" s="28"/>
      <c r="C28" s="28"/>
      <c r="D28" s="28"/>
      <c r="E28" s="28"/>
      <c r="F28" s="28"/>
      <c r="G28" s="28"/>
      <c r="H28" s="28"/>
      <c r="I28" s="11"/>
      <c r="J28" s="11"/>
      <c r="K28" s="11"/>
      <c r="L28" s="11"/>
      <c r="M28" s="11"/>
      <c r="N28" s="11"/>
      <c r="O28" s="11"/>
      <c r="P28" s="5"/>
      <c r="Q28" s="11"/>
      <c r="R28" s="11"/>
      <c r="T28" s="11"/>
      <c r="U28" s="1"/>
      <c r="X28" s="35"/>
    </row>
    <row r="29" spans="1:24" ht="28.5" customHeight="1" x14ac:dyDescent="0.25">
      <c r="A29" s="127" t="s">
        <v>33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"/>
    </row>
    <row r="30" spans="1:24" x14ac:dyDescent="0.25">
      <c r="B30" s="30"/>
      <c r="C30" s="30"/>
      <c r="D30" s="30"/>
      <c r="E30" s="30"/>
      <c r="F30" s="30"/>
      <c r="G30" s="30"/>
      <c r="H30" s="30"/>
      <c r="P30" s="25"/>
    </row>
    <row r="31" spans="1:24" x14ac:dyDescent="0.25">
      <c r="J31" s="35" t="b">
        <f>I26+J26+K26=I27</f>
        <v>1</v>
      </c>
      <c r="M31" s="35" t="b">
        <f>L26+M26+N26=L27</f>
        <v>1</v>
      </c>
    </row>
  </sheetData>
  <mergeCells count="19">
    <mergeCell ref="I1:K1"/>
    <mergeCell ref="L1:N1"/>
    <mergeCell ref="I27:K27"/>
    <mergeCell ref="L27:N27"/>
    <mergeCell ref="S1:S2"/>
    <mergeCell ref="A26:H26"/>
    <mergeCell ref="A29:T29"/>
    <mergeCell ref="F1:F2"/>
    <mergeCell ref="H1:H2"/>
    <mergeCell ref="O1:O2"/>
    <mergeCell ref="P1:P2"/>
    <mergeCell ref="Q1:Q2"/>
    <mergeCell ref="R1:R2"/>
    <mergeCell ref="A1:A2"/>
    <mergeCell ref="B1:B2"/>
    <mergeCell ref="C1:C2"/>
    <mergeCell ref="D1:D2"/>
    <mergeCell ref="E1:E2"/>
    <mergeCell ref="G1:G2"/>
  </mergeCells>
  <conditionalFormatting sqref="V3:W26">
    <cfRule type="cellIs" dxfId="26" priority="9" operator="equal">
      <formula>FALSE</formula>
    </cfRule>
  </conditionalFormatting>
  <conditionalFormatting sqref="U3:U26">
    <cfRule type="cellIs" dxfId="25" priority="8" operator="equal">
      <formula>FALSE</formula>
    </cfRule>
  </conditionalFormatting>
  <conditionalFormatting sqref="U3:W26">
    <cfRule type="containsText" dxfId="24" priority="7" operator="containsText" text="fałsz">
      <formula>NOT(ISERROR(SEARCH("fałsz",U3)))</formula>
    </cfRule>
  </conditionalFormatting>
  <conditionalFormatting sqref="X28 X3:X26">
    <cfRule type="cellIs" dxfId="23" priority="6" operator="equal">
      <formula>FALSE</formula>
    </cfRule>
  </conditionalFormatting>
  <conditionalFormatting sqref="X28 X3:X26">
    <cfRule type="cellIs" dxfId="22" priority="5" operator="equal">
      <formula>FALSE</formula>
    </cfRule>
  </conditionalFormatting>
  <conditionalFormatting sqref="J31">
    <cfRule type="cellIs" dxfId="21" priority="4" operator="equal">
      <formula>FALSE</formula>
    </cfRule>
  </conditionalFormatting>
  <conditionalFormatting sqref="J31">
    <cfRule type="cellIs" dxfId="20" priority="3" operator="equal">
      <formula>FALSE</formula>
    </cfRule>
  </conditionalFormatting>
  <conditionalFormatting sqref="M31">
    <cfRule type="cellIs" dxfId="19" priority="2" operator="equal">
      <formula>FALSE</formula>
    </cfRule>
  </conditionalFormatting>
  <conditionalFormatting sqref="M31">
    <cfRule type="cellIs" dxfId="18" priority="1" operator="equal">
      <formula>FALSE</formula>
    </cfRule>
  </conditionalFormatting>
  <dataValidations count="2">
    <dataValidation type="list" allowBlank="1" showInputMessage="1" showErrorMessage="1" sqref="C3:C25">
      <formula1>"N"</formula1>
    </dataValidation>
    <dataValidation type="list" allowBlank="1" showInputMessage="1" showErrorMessage="1" sqref="H3:H25">
      <formula1>"B , P , R"</formula1>
    </dataValidation>
  </dataValidations>
  <pageMargins left="0.23622047244094491" right="0.23622047244094491" top="0.74803149606299213" bottom="0.74803149606299213" header="0.31496062992125984" footer="0.31496062992125984"/>
  <pageSetup paperSize="8" scale="62" fitToHeight="0" orientation="landscape" r:id="rId1"/>
  <headerFooter>
    <oddHeader>&amp;LWojewództwo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showGridLines="0" view="pageBreakPreview" zoomScale="85" zoomScaleNormal="78" zoomScaleSheetLayoutView="85" workbookViewId="0">
      <selection activeCell="D16" sqref="D16"/>
    </sheetView>
  </sheetViews>
  <sheetFormatPr defaultColWidth="9.28515625" defaultRowHeight="15" x14ac:dyDescent="0.25"/>
  <cols>
    <col min="1" max="14" width="15.7109375" style="3" customWidth="1"/>
    <col min="15" max="15" width="15.7109375" style="4" customWidth="1"/>
    <col min="16" max="17" width="15.7109375" style="3" customWidth="1"/>
    <col min="18" max="18" width="15.7109375" style="1" customWidth="1"/>
    <col min="19" max="19" width="15.7109375" style="3" customWidth="1"/>
    <col min="20" max="20" width="15.7109375" style="32" customWidth="1"/>
    <col min="21" max="22" width="15.7109375" style="1" customWidth="1"/>
    <col min="23" max="23" width="15.7109375" style="32" customWidth="1"/>
    <col min="24" max="16384" width="9.28515625" style="3"/>
  </cols>
  <sheetData>
    <row r="1" spans="1:23" ht="33.75" x14ac:dyDescent="0.25">
      <c r="A1" s="122" t="s">
        <v>4</v>
      </c>
      <c r="B1" s="122" t="s">
        <v>5</v>
      </c>
      <c r="C1" s="123" t="s">
        <v>36</v>
      </c>
      <c r="D1" s="125" t="s">
        <v>6</v>
      </c>
      <c r="E1" s="125" t="s">
        <v>26</v>
      </c>
      <c r="F1" s="125" t="s">
        <v>7</v>
      </c>
      <c r="G1" s="122" t="s">
        <v>21</v>
      </c>
      <c r="H1" s="131" t="s">
        <v>44</v>
      </c>
      <c r="I1" s="132"/>
      <c r="J1" s="133"/>
      <c r="K1" s="131" t="s">
        <v>40</v>
      </c>
      <c r="L1" s="132"/>
      <c r="M1" s="133"/>
      <c r="N1" s="122" t="s">
        <v>20</v>
      </c>
      <c r="O1" s="121" t="s">
        <v>8</v>
      </c>
      <c r="P1" s="122" t="s">
        <v>13</v>
      </c>
      <c r="Q1" s="125" t="s">
        <v>10</v>
      </c>
      <c r="R1" s="122" t="s">
        <v>9</v>
      </c>
      <c r="S1" s="98" t="s">
        <v>35</v>
      </c>
      <c r="T1" s="1"/>
    </row>
    <row r="2" spans="1:23" ht="45" x14ac:dyDescent="0.25">
      <c r="A2" s="122"/>
      <c r="B2" s="122"/>
      <c r="C2" s="124"/>
      <c r="D2" s="126"/>
      <c r="E2" s="126"/>
      <c r="F2" s="126"/>
      <c r="G2" s="122"/>
      <c r="H2" s="98" t="s">
        <v>41</v>
      </c>
      <c r="I2" s="98" t="s">
        <v>42</v>
      </c>
      <c r="J2" s="98" t="s">
        <v>43</v>
      </c>
      <c r="K2" s="98" t="s">
        <v>37</v>
      </c>
      <c r="L2" s="98" t="s">
        <v>38</v>
      </c>
      <c r="M2" s="98" t="s">
        <v>39</v>
      </c>
      <c r="N2" s="122"/>
      <c r="O2" s="121"/>
      <c r="P2" s="122"/>
      <c r="Q2" s="126"/>
      <c r="R2" s="122"/>
      <c r="S2" s="98">
        <v>2023</v>
      </c>
      <c r="T2" s="1" t="s">
        <v>22</v>
      </c>
      <c r="U2" s="1" t="s">
        <v>23</v>
      </c>
      <c r="V2" s="1" t="s">
        <v>24</v>
      </c>
      <c r="W2" s="33" t="s">
        <v>25</v>
      </c>
    </row>
    <row r="3" spans="1:23" x14ac:dyDescent="0.25">
      <c r="A3" s="39"/>
      <c r="B3" s="39"/>
      <c r="C3" s="40"/>
      <c r="D3" s="41"/>
      <c r="E3" s="41"/>
      <c r="F3" s="39"/>
      <c r="G3" s="101"/>
      <c r="H3" s="42"/>
      <c r="I3" s="42"/>
      <c r="J3" s="42"/>
      <c r="K3" s="99"/>
      <c r="L3" s="99"/>
      <c r="M3" s="99"/>
      <c r="N3" s="43"/>
      <c r="O3" s="36"/>
      <c r="P3" s="36"/>
      <c r="Q3" s="44"/>
      <c r="R3" s="45"/>
      <c r="S3" s="44"/>
      <c r="T3" s="1" t="b">
        <f t="shared" ref="T3:T19" si="0">P3=SUM(S3:S3)</f>
        <v>1</v>
      </c>
      <c r="U3" s="34" t="e">
        <f>ROUND(P3/O3,4)</f>
        <v>#DIV/0!</v>
      </c>
      <c r="V3" s="35" t="e">
        <f>U3=R3</f>
        <v>#DIV/0!</v>
      </c>
      <c r="W3" s="35" t="b">
        <f t="shared" ref="W3:W19" si="1">O3=P3+Q3</f>
        <v>1</v>
      </c>
    </row>
    <row r="4" spans="1:23" x14ac:dyDescent="0.25">
      <c r="A4" s="39"/>
      <c r="B4" s="39"/>
      <c r="C4" s="40"/>
      <c r="D4" s="41"/>
      <c r="E4" s="41"/>
      <c r="F4" s="39"/>
      <c r="G4" s="101"/>
      <c r="H4" s="42"/>
      <c r="I4" s="42"/>
      <c r="J4" s="42"/>
      <c r="K4" s="99"/>
      <c r="L4" s="99"/>
      <c r="M4" s="99"/>
      <c r="N4" s="43"/>
      <c r="O4" s="36"/>
      <c r="P4" s="36"/>
      <c r="Q4" s="44"/>
      <c r="R4" s="45"/>
      <c r="S4" s="36"/>
      <c r="T4" s="1" t="b">
        <f t="shared" si="0"/>
        <v>1</v>
      </c>
      <c r="U4" s="34" t="e">
        <f t="shared" ref="U4:U19" si="2">ROUND(P4/O4,4)</f>
        <v>#DIV/0!</v>
      </c>
      <c r="V4" s="35" t="e">
        <f t="shared" ref="V4:V19" si="3">U4=R4</f>
        <v>#DIV/0!</v>
      </c>
      <c r="W4" s="35" t="b">
        <f t="shared" si="1"/>
        <v>1</v>
      </c>
    </row>
    <row r="5" spans="1:23" x14ac:dyDescent="0.25">
      <c r="A5" s="39"/>
      <c r="B5" s="39"/>
      <c r="C5" s="40"/>
      <c r="D5" s="41"/>
      <c r="E5" s="41"/>
      <c r="F5" s="39"/>
      <c r="G5" s="101"/>
      <c r="H5" s="42"/>
      <c r="I5" s="42"/>
      <c r="J5" s="42"/>
      <c r="K5" s="99"/>
      <c r="L5" s="99"/>
      <c r="M5" s="99"/>
      <c r="N5" s="43"/>
      <c r="O5" s="36"/>
      <c r="P5" s="36"/>
      <c r="Q5" s="44"/>
      <c r="R5" s="45"/>
      <c r="S5" s="36"/>
      <c r="T5" s="1" t="b">
        <f t="shared" si="0"/>
        <v>1</v>
      </c>
      <c r="U5" s="34" t="e">
        <f t="shared" si="2"/>
        <v>#DIV/0!</v>
      </c>
      <c r="V5" s="35" t="e">
        <f t="shared" si="3"/>
        <v>#DIV/0!</v>
      </c>
      <c r="W5" s="35" t="b">
        <f t="shared" si="1"/>
        <v>1</v>
      </c>
    </row>
    <row r="6" spans="1:23" x14ac:dyDescent="0.25">
      <c r="A6" s="39"/>
      <c r="B6" s="39"/>
      <c r="C6" s="40"/>
      <c r="D6" s="41"/>
      <c r="E6" s="41"/>
      <c r="F6" s="39"/>
      <c r="G6" s="101"/>
      <c r="H6" s="42"/>
      <c r="I6" s="42"/>
      <c r="J6" s="42"/>
      <c r="K6" s="99"/>
      <c r="L6" s="99"/>
      <c r="M6" s="99"/>
      <c r="N6" s="43"/>
      <c r="O6" s="36"/>
      <c r="P6" s="36"/>
      <c r="Q6" s="44"/>
      <c r="R6" s="45"/>
      <c r="S6" s="36"/>
      <c r="T6" s="1" t="b">
        <f t="shared" si="0"/>
        <v>1</v>
      </c>
      <c r="U6" s="34" t="e">
        <f t="shared" si="2"/>
        <v>#DIV/0!</v>
      </c>
      <c r="V6" s="35" t="e">
        <f t="shared" si="3"/>
        <v>#DIV/0!</v>
      </c>
      <c r="W6" s="35" t="b">
        <f t="shared" si="1"/>
        <v>1</v>
      </c>
    </row>
    <row r="7" spans="1:23" x14ac:dyDescent="0.25">
      <c r="A7" s="39"/>
      <c r="B7" s="39"/>
      <c r="C7" s="40"/>
      <c r="D7" s="46"/>
      <c r="E7" s="46"/>
      <c r="F7" s="47"/>
      <c r="G7" s="101"/>
      <c r="H7" s="42"/>
      <c r="I7" s="42"/>
      <c r="J7" s="42"/>
      <c r="K7" s="99"/>
      <c r="L7" s="99"/>
      <c r="M7" s="99"/>
      <c r="N7" s="43"/>
      <c r="O7" s="48"/>
      <c r="P7" s="36"/>
      <c r="Q7" s="44"/>
      <c r="R7" s="45"/>
      <c r="S7" s="36"/>
      <c r="T7" s="1" t="b">
        <f t="shared" si="0"/>
        <v>1</v>
      </c>
      <c r="U7" s="34" t="e">
        <f t="shared" si="2"/>
        <v>#DIV/0!</v>
      </c>
      <c r="V7" s="35" t="e">
        <f t="shared" si="3"/>
        <v>#DIV/0!</v>
      </c>
      <c r="W7" s="35" t="b">
        <f t="shared" si="1"/>
        <v>1</v>
      </c>
    </row>
    <row r="8" spans="1:23" x14ac:dyDescent="0.25">
      <c r="A8" s="39"/>
      <c r="B8" s="39"/>
      <c r="C8" s="40"/>
      <c r="D8" s="41"/>
      <c r="E8" s="41"/>
      <c r="F8" s="39"/>
      <c r="G8" s="101"/>
      <c r="H8" s="42"/>
      <c r="I8" s="42"/>
      <c r="J8" s="42"/>
      <c r="K8" s="99"/>
      <c r="L8" s="99"/>
      <c r="M8" s="99"/>
      <c r="N8" s="43"/>
      <c r="O8" s="37"/>
      <c r="P8" s="38"/>
      <c r="Q8" s="44"/>
      <c r="R8" s="45"/>
      <c r="S8" s="36"/>
      <c r="T8" s="1" t="b">
        <f t="shared" si="0"/>
        <v>1</v>
      </c>
      <c r="U8" s="34" t="e">
        <f t="shared" si="2"/>
        <v>#DIV/0!</v>
      </c>
      <c r="V8" s="35" t="e">
        <f t="shared" si="3"/>
        <v>#DIV/0!</v>
      </c>
      <c r="W8" s="35" t="b">
        <f t="shared" si="1"/>
        <v>1</v>
      </c>
    </row>
    <row r="9" spans="1:23" x14ac:dyDescent="0.25">
      <c r="A9" s="39"/>
      <c r="B9" s="39"/>
      <c r="C9" s="40"/>
      <c r="D9" s="41"/>
      <c r="E9" s="41"/>
      <c r="F9" s="39"/>
      <c r="G9" s="101"/>
      <c r="H9" s="42"/>
      <c r="I9" s="42"/>
      <c r="J9" s="42"/>
      <c r="K9" s="99"/>
      <c r="L9" s="99"/>
      <c r="M9" s="99"/>
      <c r="N9" s="43"/>
      <c r="O9" s="37"/>
      <c r="P9" s="36"/>
      <c r="Q9" s="44"/>
      <c r="R9" s="45"/>
      <c r="S9" s="36"/>
      <c r="T9" s="1" t="b">
        <f t="shared" si="0"/>
        <v>1</v>
      </c>
      <c r="U9" s="34" t="e">
        <f t="shared" si="2"/>
        <v>#DIV/0!</v>
      </c>
      <c r="V9" s="35" t="e">
        <f t="shared" si="3"/>
        <v>#DIV/0!</v>
      </c>
      <c r="W9" s="35" t="b">
        <f t="shared" si="1"/>
        <v>1</v>
      </c>
    </row>
    <row r="10" spans="1:23" x14ac:dyDescent="0.25">
      <c r="A10" s="39"/>
      <c r="B10" s="39"/>
      <c r="C10" s="40"/>
      <c r="D10" s="41"/>
      <c r="E10" s="41"/>
      <c r="F10" s="39"/>
      <c r="G10" s="101"/>
      <c r="H10" s="42"/>
      <c r="I10" s="42"/>
      <c r="J10" s="42"/>
      <c r="K10" s="99"/>
      <c r="L10" s="99"/>
      <c r="M10" s="99"/>
      <c r="N10" s="43"/>
      <c r="O10" s="36"/>
      <c r="P10" s="36"/>
      <c r="Q10" s="44"/>
      <c r="R10" s="45"/>
      <c r="S10" s="36"/>
      <c r="T10" s="1" t="b">
        <f t="shared" si="0"/>
        <v>1</v>
      </c>
      <c r="U10" s="34" t="e">
        <f t="shared" si="2"/>
        <v>#DIV/0!</v>
      </c>
      <c r="V10" s="35" t="e">
        <f t="shared" si="3"/>
        <v>#DIV/0!</v>
      </c>
      <c r="W10" s="35" t="b">
        <f t="shared" si="1"/>
        <v>1</v>
      </c>
    </row>
    <row r="11" spans="1:23" x14ac:dyDescent="0.25">
      <c r="A11" s="39"/>
      <c r="B11" s="39"/>
      <c r="C11" s="40"/>
      <c r="D11" s="46"/>
      <c r="E11" s="46"/>
      <c r="F11" s="47"/>
      <c r="G11" s="101"/>
      <c r="H11" s="42"/>
      <c r="I11" s="42"/>
      <c r="J11" s="42"/>
      <c r="K11" s="99"/>
      <c r="L11" s="99"/>
      <c r="M11" s="99"/>
      <c r="N11" s="43"/>
      <c r="O11" s="48"/>
      <c r="P11" s="36"/>
      <c r="Q11" s="44"/>
      <c r="R11" s="45"/>
      <c r="S11" s="36"/>
      <c r="T11" s="1" t="b">
        <f t="shared" si="0"/>
        <v>1</v>
      </c>
      <c r="U11" s="34" t="e">
        <f t="shared" si="2"/>
        <v>#DIV/0!</v>
      </c>
      <c r="V11" s="35" t="e">
        <f t="shared" si="3"/>
        <v>#DIV/0!</v>
      </c>
      <c r="W11" s="35" t="b">
        <f t="shared" si="1"/>
        <v>1</v>
      </c>
    </row>
    <row r="12" spans="1:23" x14ac:dyDescent="0.25">
      <c r="A12" s="39"/>
      <c r="B12" s="39"/>
      <c r="C12" s="40"/>
      <c r="D12" s="46"/>
      <c r="E12" s="46"/>
      <c r="F12" s="47"/>
      <c r="G12" s="101"/>
      <c r="H12" s="42"/>
      <c r="I12" s="42"/>
      <c r="J12" s="42"/>
      <c r="K12" s="99"/>
      <c r="L12" s="99"/>
      <c r="M12" s="99"/>
      <c r="N12" s="43"/>
      <c r="O12" s="49"/>
      <c r="P12" s="36"/>
      <c r="Q12" s="44"/>
      <c r="R12" s="45"/>
      <c r="S12" s="36"/>
      <c r="T12" s="1" t="b">
        <f t="shared" si="0"/>
        <v>1</v>
      </c>
      <c r="U12" s="34" t="e">
        <f t="shared" si="2"/>
        <v>#DIV/0!</v>
      </c>
      <c r="V12" s="35" t="e">
        <f t="shared" si="3"/>
        <v>#DIV/0!</v>
      </c>
      <c r="W12" s="35" t="b">
        <f t="shared" si="1"/>
        <v>1</v>
      </c>
    </row>
    <row r="13" spans="1:23" x14ac:dyDescent="0.25">
      <c r="A13" s="39"/>
      <c r="B13" s="39"/>
      <c r="C13" s="40"/>
      <c r="D13" s="41"/>
      <c r="E13" s="41"/>
      <c r="F13" s="39"/>
      <c r="G13" s="101"/>
      <c r="H13" s="42"/>
      <c r="I13" s="42"/>
      <c r="J13" s="42"/>
      <c r="K13" s="99"/>
      <c r="L13" s="99"/>
      <c r="M13" s="99"/>
      <c r="N13" s="43"/>
      <c r="O13" s="37"/>
      <c r="P13" s="36"/>
      <c r="Q13" s="44"/>
      <c r="R13" s="45"/>
      <c r="S13" s="36"/>
      <c r="T13" s="1" t="b">
        <f t="shared" si="0"/>
        <v>1</v>
      </c>
      <c r="U13" s="34" t="e">
        <f t="shared" si="2"/>
        <v>#DIV/0!</v>
      </c>
      <c r="V13" s="35" t="e">
        <f t="shared" si="3"/>
        <v>#DIV/0!</v>
      </c>
      <c r="W13" s="35" t="b">
        <f t="shared" si="1"/>
        <v>1</v>
      </c>
    </row>
    <row r="14" spans="1:23" x14ac:dyDescent="0.25">
      <c r="A14" s="39"/>
      <c r="B14" s="39"/>
      <c r="C14" s="40"/>
      <c r="D14" s="46"/>
      <c r="E14" s="46"/>
      <c r="F14" s="47"/>
      <c r="G14" s="101"/>
      <c r="H14" s="42"/>
      <c r="I14" s="42"/>
      <c r="J14" s="42"/>
      <c r="K14" s="99"/>
      <c r="L14" s="99"/>
      <c r="M14" s="99"/>
      <c r="N14" s="43"/>
      <c r="O14" s="49"/>
      <c r="P14" s="36"/>
      <c r="Q14" s="44"/>
      <c r="R14" s="45"/>
      <c r="S14" s="36"/>
      <c r="T14" s="1" t="b">
        <f t="shared" si="0"/>
        <v>1</v>
      </c>
      <c r="U14" s="34" t="e">
        <f t="shared" si="2"/>
        <v>#DIV/0!</v>
      </c>
      <c r="V14" s="35" t="e">
        <f t="shared" si="3"/>
        <v>#DIV/0!</v>
      </c>
      <c r="W14" s="35" t="b">
        <f t="shared" si="1"/>
        <v>1</v>
      </c>
    </row>
    <row r="15" spans="1:23" x14ac:dyDescent="0.25">
      <c r="A15" s="39"/>
      <c r="B15" s="39"/>
      <c r="C15" s="40"/>
      <c r="D15" s="41"/>
      <c r="E15" s="41"/>
      <c r="F15" s="39"/>
      <c r="G15" s="101"/>
      <c r="H15" s="42"/>
      <c r="I15" s="42"/>
      <c r="J15" s="42"/>
      <c r="K15" s="99"/>
      <c r="L15" s="99"/>
      <c r="M15" s="99"/>
      <c r="N15" s="43"/>
      <c r="O15" s="37"/>
      <c r="P15" s="36"/>
      <c r="Q15" s="44"/>
      <c r="R15" s="45"/>
      <c r="S15" s="36"/>
      <c r="T15" s="1" t="b">
        <f t="shared" si="0"/>
        <v>1</v>
      </c>
      <c r="U15" s="34" t="e">
        <f t="shared" si="2"/>
        <v>#DIV/0!</v>
      </c>
      <c r="V15" s="35" t="e">
        <f t="shared" si="3"/>
        <v>#DIV/0!</v>
      </c>
      <c r="W15" s="35" t="b">
        <f t="shared" si="1"/>
        <v>1</v>
      </c>
    </row>
    <row r="16" spans="1:23" x14ac:dyDescent="0.25">
      <c r="A16" s="39"/>
      <c r="B16" s="39"/>
      <c r="C16" s="40"/>
      <c r="D16" s="50"/>
      <c r="E16" s="50"/>
      <c r="F16" s="51"/>
      <c r="G16" s="101"/>
      <c r="H16" s="42"/>
      <c r="I16" s="42"/>
      <c r="J16" s="42"/>
      <c r="K16" s="99"/>
      <c r="L16" s="99"/>
      <c r="M16" s="99"/>
      <c r="N16" s="43"/>
      <c r="O16" s="52"/>
      <c r="P16" s="36"/>
      <c r="Q16" s="44"/>
      <c r="R16" s="45"/>
      <c r="S16" s="36"/>
      <c r="T16" s="1" t="b">
        <f t="shared" si="0"/>
        <v>1</v>
      </c>
      <c r="U16" s="34" t="e">
        <f t="shared" si="2"/>
        <v>#DIV/0!</v>
      </c>
      <c r="V16" s="35" t="e">
        <f t="shared" si="3"/>
        <v>#DIV/0!</v>
      </c>
      <c r="W16" s="35" t="b">
        <f t="shared" si="1"/>
        <v>1</v>
      </c>
    </row>
    <row r="17" spans="1:23" x14ac:dyDescent="0.25">
      <c r="A17" s="39"/>
      <c r="B17" s="39"/>
      <c r="C17" s="40"/>
      <c r="D17" s="41"/>
      <c r="E17" s="41"/>
      <c r="F17" s="39"/>
      <c r="G17" s="101"/>
      <c r="H17" s="42"/>
      <c r="I17" s="42"/>
      <c r="J17" s="42"/>
      <c r="K17" s="99"/>
      <c r="L17" s="99"/>
      <c r="M17" s="99"/>
      <c r="N17" s="43"/>
      <c r="O17" s="37"/>
      <c r="P17" s="36"/>
      <c r="Q17" s="44"/>
      <c r="R17" s="45"/>
      <c r="S17" s="36"/>
      <c r="T17" s="1" t="b">
        <f t="shared" si="0"/>
        <v>1</v>
      </c>
      <c r="U17" s="34" t="e">
        <f t="shared" si="2"/>
        <v>#DIV/0!</v>
      </c>
      <c r="V17" s="35" t="e">
        <f t="shared" si="3"/>
        <v>#DIV/0!</v>
      </c>
      <c r="W17" s="35" t="b">
        <f t="shared" si="1"/>
        <v>1</v>
      </c>
    </row>
    <row r="18" spans="1:23" x14ac:dyDescent="0.25">
      <c r="A18" s="39"/>
      <c r="B18" s="39"/>
      <c r="C18" s="40"/>
      <c r="D18" s="41"/>
      <c r="E18" s="41"/>
      <c r="F18" s="39"/>
      <c r="G18" s="101"/>
      <c r="H18" s="42"/>
      <c r="I18" s="42"/>
      <c r="J18" s="42"/>
      <c r="K18" s="99"/>
      <c r="L18" s="99"/>
      <c r="M18" s="99"/>
      <c r="N18" s="43"/>
      <c r="O18" s="37"/>
      <c r="P18" s="37"/>
      <c r="Q18" s="44"/>
      <c r="R18" s="45"/>
      <c r="S18" s="37"/>
      <c r="T18" s="1" t="b">
        <f t="shared" si="0"/>
        <v>1</v>
      </c>
      <c r="U18" s="34" t="e">
        <f t="shared" si="2"/>
        <v>#DIV/0!</v>
      </c>
      <c r="V18" s="35" t="e">
        <f t="shared" si="3"/>
        <v>#DIV/0!</v>
      </c>
      <c r="W18" s="35" t="b">
        <f t="shared" si="1"/>
        <v>1</v>
      </c>
    </row>
    <row r="19" spans="1:23" x14ac:dyDescent="0.25">
      <c r="A19" s="39"/>
      <c r="B19" s="39"/>
      <c r="C19" s="40"/>
      <c r="D19" s="41"/>
      <c r="E19" s="41"/>
      <c r="F19" s="39"/>
      <c r="G19" s="101"/>
      <c r="H19" s="42"/>
      <c r="I19" s="42"/>
      <c r="J19" s="42"/>
      <c r="K19" s="99"/>
      <c r="L19" s="99"/>
      <c r="M19" s="99"/>
      <c r="N19" s="43"/>
      <c r="O19" s="37"/>
      <c r="P19" s="44"/>
      <c r="Q19" s="44"/>
      <c r="R19" s="45"/>
      <c r="S19" s="37"/>
      <c r="T19" s="1" t="b">
        <f t="shared" si="0"/>
        <v>1</v>
      </c>
      <c r="U19" s="34" t="e">
        <f t="shared" si="2"/>
        <v>#DIV/0!</v>
      </c>
      <c r="V19" s="35" t="e">
        <f t="shared" si="3"/>
        <v>#DIV/0!</v>
      </c>
      <c r="W19" s="35" t="b">
        <f t="shared" si="1"/>
        <v>1</v>
      </c>
    </row>
    <row r="20" spans="1:23" x14ac:dyDescent="0.25">
      <c r="A20" s="128" t="s">
        <v>34</v>
      </c>
      <c r="B20" s="128"/>
      <c r="C20" s="128"/>
      <c r="D20" s="128"/>
      <c r="E20" s="128"/>
      <c r="F20" s="128"/>
      <c r="G20" s="128"/>
      <c r="H20" s="53">
        <f>SUM(H3:H19)</f>
        <v>0</v>
      </c>
      <c r="I20" s="53">
        <f t="shared" ref="I20:M20" si="4">SUM(I3:I19)</f>
        <v>0</v>
      </c>
      <c r="J20" s="53">
        <f t="shared" si="4"/>
        <v>0</v>
      </c>
      <c r="K20" s="100">
        <f t="shared" si="4"/>
        <v>0</v>
      </c>
      <c r="L20" s="100">
        <f t="shared" si="4"/>
        <v>0</v>
      </c>
      <c r="M20" s="100">
        <f t="shared" si="4"/>
        <v>0</v>
      </c>
      <c r="N20" s="54" t="s">
        <v>11</v>
      </c>
      <c r="O20" s="55">
        <f>SUM(O3:O19)</f>
        <v>0</v>
      </c>
      <c r="P20" s="55">
        <f>SUM(P3:P19)</f>
        <v>0</v>
      </c>
      <c r="Q20" s="55">
        <f>SUM(Q3:Q19)</f>
        <v>0</v>
      </c>
      <c r="R20" s="57" t="s">
        <v>11</v>
      </c>
      <c r="S20" s="56">
        <f>SUM(S3:S19)</f>
        <v>0</v>
      </c>
      <c r="T20" s="1" t="b">
        <f>P20=SUM(S20:S20)</f>
        <v>1</v>
      </c>
      <c r="U20" s="34" t="e">
        <f>ROUND(P20/O20,4)</f>
        <v>#DIV/0!</v>
      </c>
      <c r="V20" s="35" t="s">
        <v>11</v>
      </c>
      <c r="W20" s="35" t="b">
        <f>O20=P20+Q20</f>
        <v>1</v>
      </c>
    </row>
    <row r="21" spans="1:23" x14ac:dyDescent="0.25">
      <c r="A21" s="29"/>
      <c r="B21" s="29"/>
      <c r="C21" s="29"/>
      <c r="D21" s="29"/>
      <c r="E21" s="29"/>
      <c r="F21" s="29"/>
      <c r="G21" s="29"/>
      <c r="H21" s="129">
        <f>H20+I20+J20</f>
        <v>0</v>
      </c>
      <c r="I21" s="129"/>
      <c r="J21" s="129"/>
      <c r="K21" s="130">
        <f>K20+L20+M20</f>
        <v>0</v>
      </c>
      <c r="L21" s="130"/>
      <c r="M21" s="130"/>
    </row>
    <row r="22" spans="1:23" x14ac:dyDescent="0.25">
      <c r="A22" s="28" t="s">
        <v>45</v>
      </c>
      <c r="B22" s="28"/>
      <c r="C22" s="28"/>
      <c r="D22" s="28"/>
      <c r="E22" s="28"/>
      <c r="F22" s="28"/>
      <c r="G22" s="28"/>
      <c r="H22" s="11"/>
      <c r="I22" s="11"/>
      <c r="J22" s="11"/>
      <c r="K22" s="11"/>
      <c r="L22" s="11"/>
      <c r="M22" s="11"/>
      <c r="N22" s="11"/>
      <c r="O22" s="5"/>
      <c r="P22" s="11"/>
      <c r="Q22" s="11"/>
      <c r="S22" s="11"/>
      <c r="T22" s="1"/>
      <c r="W22" s="35"/>
    </row>
    <row r="23" spans="1:23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"/>
    </row>
    <row r="24" spans="1:23" x14ac:dyDescent="0.25">
      <c r="B24" s="30"/>
      <c r="C24" s="30"/>
      <c r="D24" s="30"/>
      <c r="E24" s="30"/>
      <c r="F24" s="30"/>
      <c r="G24" s="30"/>
      <c r="O24" s="25"/>
    </row>
    <row r="25" spans="1:23" x14ac:dyDescent="0.25">
      <c r="I25" s="35" t="b">
        <f>H20+I20+J20=H21</f>
        <v>1</v>
      </c>
      <c r="L25" s="35" t="b">
        <f>K20+L20+M20=K21</f>
        <v>1</v>
      </c>
    </row>
  </sheetData>
  <mergeCells count="18">
    <mergeCell ref="A23:S23"/>
    <mergeCell ref="P1:P2"/>
    <mergeCell ref="Q1:Q2"/>
    <mergeCell ref="R1:R2"/>
    <mergeCell ref="A20:G20"/>
    <mergeCell ref="H21:J21"/>
    <mergeCell ref="K21:M21"/>
    <mergeCell ref="F1:F2"/>
    <mergeCell ref="G1:G2"/>
    <mergeCell ref="H1:J1"/>
    <mergeCell ref="K1:M1"/>
    <mergeCell ref="N1:N2"/>
    <mergeCell ref="O1:O2"/>
    <mergeCell ref="A1:A2"/>
    <mergeCell ref="B1:B2"/>
    <mergeCell ref="C1:C2"/>
    <mergeCell ref="D1:D2"/>
    <mergeCell ref="E1:E2"/>
  </mergeCells>
  <conditionalFormatting sqref="U3:V20">
    <cfRule type="cellIs" dxfId="17" priority="9" operator="equal">
      <formula>FALSE</formula>
    </cfRule>
  </conditionalFormatting>
  <conditionalFormatting sqref="T3:T20">
    <cfRule type="cellIs" dxfId="16" priority="8" operator="equal">
      <formula>FALSE</formula>
    </cfRule>
  </conditionalFormatting>
  <conditionalFormatting sqref="T3:V20">
    <cfRule type="containsText" dxfId="15" priority="7" operator="containsText" text="fałsz">
      <formula>NOT(ISERROR(SEARCH("fałsz",T3)))</formula>
    </cfRule>
  </conditionalFormatting>
  <conditionalFormatting sqref="W3:W20 W22">
    <cfRule type="cellIs" dxfId="14" priority="6" operator="equal">
      <formula>FALSE</formula>
    </cfRule>
  </conditionalFormatting>
  <conditionalFormatting sqref="W3:W20 W22">
    <cfRule type="cellIs" dxfId="13" priority="5" operator="equal">
      <formula>FALSE</formula>
    </cfRule>
  </conditionalFormatting>
  <conditionalFormatting sqref="I25">
    <cfRule type="cellIs" dxfId="12" priority="4" operator="equal">
      <formula>FALSE</formula>
    </cfRule>
  </conditionalFormatting>
  <conditionalFormatting sqref="I25">
    <cfRule type="cellIs" dxfId="11" priority="3" operator="equal">
      <formula>FALSE</formula>
    </cfRule>
  </conditionalFormatting>
  <conditionalFormatting sqref="L25">
    <cfRule type="cellIs" dxfId="10" priority="2" operator="equal">
      <formula>FALSE</formula>
    </cfRule>
  </conditionalFormatting>
  <conditionalFormatting sqref="L25">
    <cfRule type="cellIs" dxfId="9" priority="1" operator="equal">
      <formula>FALSE</formula>
    </cfRule>
  </conditionalFormatting>
  <dataValidations disablePrompts="1" count="2">
    <dataValidation type="list" allowBlank="1" showInputMessage="1" showErrorMessage="1" sqref="C3:C19">
      <formula1>"N"</formula1>
    </dataValidation>
    <dataValidation type="list" allowBlank="1" showInputMessage="1" showErrorMessage="1" sqref="G3:G19">
      <formula1>"B , P , R"</formula1>
    </dataValidation>
  </dataValidations>
  <pageMargins left="0.23622047244094491" right="0.23622047244094491" top="0.74803149606299213" bottom="0.74803149606299213" header="0.31496062992125984" footer="0.31496062992125984"/>
  <pageSetup paperSize="8" scale="68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showGridLines="0" view="pageBreakPreview" zoomScale="85" zoomScaleNormal="78" zoomScaleSheetLayoutView="85" workbookViewId="0">
      <selection sqref="A1:XFD1048576"/>
    </sheetView>
  </sheetViews>
  <sheetFormatPr defaultColWidth="9.28515625" defaultRowHeight="15" x14ac:dyDescent="0.25"/>
  <cols>
    <col min="1" max="15" width="15.7109375" style="3" customWidth="1"/>
    <col min="16" max="16" width="15.7109375" style="4" customWidth="1"/>
    <col min="17" max="18" width="15.7109375" style="3" customWidth="1"/>
    <col min="19" max="19" width="15.7109375" style="1" customWidth="1"/>
    <col min="20" max="20" width="15.7109375" style="3" customWidth="1"/>
    <col min="21" max="21" width="15.7109375" style="32" customWidth="1"/>
    <col min="22" max="23" width="15.7109375" style="1" customWidth="1"/>
    <col min="24" max="24" width="15.7109375" style="32" customWidth="1"/>
    <col min="25" max="16384" width="9.28515625" style="3"/>
  </cols>
  <sheetData>
    <row r="1" spans="1:24" ht="33.75" x14ac:dyDescent="0.25">
      <c r="A1" s="122" t="s">
        <v>4</v>
      </c>
      <c r="B1" s="122" t="s">
        <v>5</v>
      </c>
      <c r="C1" s="123" t="s">
        <v>36</v>
      </c>
      <c r="D1" s="125" t="s">
        <v>6</v>
      </c>
      <c r="E1" s="125" t="s">
        <v>26</v>
      </c>
      <c r="F1" s="125" t="s">
        <v>12</v>
      </c>
      <c r="G1" s="125" t="s">
        <v>7</v>
      </c>
      <c r="H1" s="122" t="s">
        <v>21</v>
      </c>
      <c r="I1" s="131" t="s">
        <v>44</v>
      </c>
      <c r="J1" s="132"/>
      <c r="K1" s="133"/>
      <c r="L1" s="131" t="s">
        <v>40</v>
      </c>
      <c r="M1" s="132"/>
      <c r="N1" s="133"/>
      <c r="O1" s="122" t="s">
        <v>20</v>
      </c>
      <c r="P1" s="121" t="s">
        <v>8</v>
      </c>
      <c r="Q1" s="122" t="s">
        <v>13</v>
      </c>
      <c r="R1" s="125" t="s">
        <v>10</v>
      </c>
      <c r="S1" s="122" t="s">
        <v>9</v>
      </c>
      <c r="T1" s="98" t="s">
        <v>35</v>
      </c>
      <c r="U1" s="1"/>
    </row>
    <row r="2" spans="1:24" ht="45" x14ac:dyDescent="0.25">
      <c r="A2" s="122"/>
      <c r="B2" s="122"/>
      <c r="C2" s="124"/>
      <c r="D2" s="126"/>
      <c r="E2" s="126"/>
      <c r="F2" s="126"/>
      <c r="G2" s="126"/>
      <c r="H2" s="122"/>
      <c r="I2" s="98" t="s">
        <v>41</v>
      </c>
      <c r="J2" s="98" t="s">
        <v>42</v>
      </c>
      <c r="K2" s="98" t="s">
        <v>43</v>
      </c>
      <c r="L2" s="98" t="s">
        <v>37</v>
      </c>
      <c r="M2" s="98" t="s">
        <v>38</v>
      </c>
      <c r="N2" s="98" t="s">
        <v>39</v>
      </c>
      <c r="O2" s="122"/>
      <c r="P2" s="121"/>
      <c r="Q2" s="122"/>
      <c r="R2" s="126"/>
      <c r="S2" s="122"/>
      <c r="T2" s="98">
        <v>2023</v>
      </c>
      <c r="U2" s="1" t="s">
        <v>22</v>
      </c>
      <c r="V2" s="1" t="s">
        <v>23</v>
      </c>
      <c r="W2" s="1" t="s">
        <v>24</v>
      </c>
      <c r="X2" s="33" t="s">
        <v>25</v>
      </c>
    </row>
    <row r="3" spans="1:24" x14ac:dyDescent="0.25">
      <c r="A3" s="39"/>
      <c r="B3" s="39"/>
      <c r="C3" s="40"/>
      <c r="D3" s="41"/>
      <c r="E3" s="41"/>
      <c r="F3" s="41"/>
      <c r="G3" s="39"/>
      <c r="H3" s="101"/>
      <c r="I3" s="42"/>
      <c r="J3" s="42"/>
      <c r="K3" s="42"/>
      <c r="L3" s="99"/>
      <c r="M3" s="99"/>
      <c r="N3" s="99"/>
      <c r="O3" s="43"/>
      <c r="P3" s="36"/>
      <c r="Q3" s="36"/>
      <c r="R3" s="44"/>
      <c r="S3" s="45"/>
      <c r="T3" s="44"/>
      <c r="U3" s="1" t="b">
        <f t="shared" ref="U3:U19" si="0">Q3=SUM(T3:T3)</f>
        <v>1</v>
      </c>
      <c r="V3" s="34" t="e">
        <f>ROUND(Q3/P3,4)</f>
        <v>#DIV/0!</v>
      </c>
      <c r="W3" s="35" t="e">
        <f>V3=S3</f>
        <v>#DIV/0!</v>
      </c>
      <c r="X3" s="35" t="b">
        <f t="shared" ref="X3:X19" si="1">P3=Q3+R3</f>
        <v>1</v>
      </c>
    </row>
    <row r="4" spans="1:24" x14ac:dyDescent="0.25">
      <c r="A4" s="39"/>
      <c r="B4" s="39"/>
      <c r="C4" s="40"/>
      <c r="D4" s="41"/>
      <c r="E4" s="41"/>
      <c r="F4" s="41"/>
      <c r="G4" s="39"/>
      <c r="H4" s="101"/>
      <c r="I4" s="42"/>
      <c r="J4" s="42"/>
      <c r="K4" s="42"/>
      <c r="L4" s="99"/>
      <c r="M4" s="99"/>
      <c r="N4" s="99"/>
      <c r="O4" s="43"/>
      <c r="P4" s="36"/>
      <c r="Q4" s="36"/>
      <c r="R4" s="44"/>
      <c r="S4" s="45"/>
      <c r="T4" s="36"/>
      <c r="U4" s="1" t="b">
        <f t="shared" si="0"/>
        <v>1</v>
      </c>
      <c r="V4" s="34" t="e">
        <f t="shared" ref="V4:V19" si="2">ROUND(Q4/P4,4)</f>
        <v>#DIV/0!</v>
      </c>
      <c r="W4" s="35" t="e">
        <f t="shared" ref="W4:W19" si="3">V4=S4</f>
        <v>#DIV/0!</v>
      </c>
      <c r="X4" s="35" t="b">
        <f t="shared" si="1"/>
        <v>1</v>
      </c>
    </row>
    <row r="5" spans="1:24" x14ac:dyDescent="0.25">
      <c r="A5" s="39"/>
      <c r="B5" s="39"/>
      <c r="C5" s="40"/>
      <c r="D5" s="41"/>
      <c r="E5" s="41"/>
      <c r="F5" s="41"/>
      <c r="G5" s="39"/>
      <c r="H5" s="101"/>
      <c r="I5" s="42"/>
      <c r="J5" s="42"/>
      <c r="K5" s="42"/>
      <c r="L5" s="99"/>
      <c r="M5" s="99"/>
      <c r="N5" s="99"/>
      <c r="O5" s="43"/>
      <c r="P5" s="36"/>
      <c r="Q5" s="36"/>
      <c r="R5" s="44"/>
      <c r="S5" s="45"/>
      <c r="T5" s="36"/>
      <c r="U5" s="1" t="b">
        <f t="shared" si="0"/>
        <v>1</v>
      </c>
      <c r="V5" s="34" t="e">
        <f t="shared" si="2"/>
        <v>#DIV/0!</v>
      </c>
      <c r="W5" s="35" t="e">
        <f t="shared" si="3"/>
        <v>#DIV/0!</v>
      </c>
      <c r="X5" s="35" t="b">
        <f t="shared" si="1"/>
        <v>1</v>
      </c>
    </row>
    <row r="6" spans="1:24" x14ac:dyDescent="0.25">
      <c r="A6" s="39"/>
      <c r="B6" s="39"/>
      <c r="C6" s="40"/>
      <c r="D6" s="41"/>
      <c r="E6" s="41"/>
      <c r="F6" s="41"/>
      <c r="G6" s="39"/>
      <c r="H6" s="101"/>
      <c r="I6" s="42"/>
      <c r="J6" s="42"/>
      <c r="K6" s="42"/>
      <c r="L6" s="99"/>
      <c r="M6" s="99"/>
      <c r="N6" s="99"/>
      <c r="O6" s="43"/>
      <c r="P6" s="36"/>
      <c r="Q6" s="36"/>
      <c r="R6" s="44"/>
      <c r="S6" s="45"/>
      <c r="T6" s="36"/>
      <c r="U6" s="1" t="b">
        <f t="shared" si="0"/>
        <v>1</v>
      </c>
      <c r="V6" s="34" t="e">
        <f t="shared" si="2"/>
        <v>#DIV/0!</v>
      </c>
      <c r="W6" s="35" t="e">
        <f t="shared" si="3"/>
        <v>#DIV/0!</v>
      </c>
      <c r="X6" s="35" t="b">
        <f t="shared" si="1"/>
        <v>1</v>
      </c>
    </row>
    <row r="7" spans="1:24" x14ac:dyDescent="0.25">
      <c r="A7" s="39"/>
      <c r="B7" s="39"/>
      <c r="C7" s="40"/>
      <c r="D7" s="46"/>
      <c r="E7" s="46"/>
      <c r="F7" s="46"/>
      <c r="G7" s="47"/>
      <c r="H7" s="101"/>
      <c r="I7" s="42"/>
      <c r="J7" s="42"/>
      <c r="K7" s="42"/>
      <c r="L7" s="99"/>
      <c r="M7" s="99"/>
      <c r="N7" s="99"/>
      <c r="O7" s="43"/>
      <c r="P7" s="48"/>
      <c r="Q7" s="36"/>
      <c r="R7" s="44"/>
      <c r="S7" s="45"/>
      <c r="T7" s="36"/>
      <c r="U7" s="1" t="b">
        <f t="shared" si="0"/>
        <v>1</v>
      </c>
      <c r="V7" s="34" t="e">
        <f t="shared" si="2"/>
        <v>#DIV/0!</v>
      </c>
      <c r="W7" s="35" t="e">
        <f t="shared" si="3"/>
        <v>#DIV/0!</v>
      </c>
      <c r="X7" s="35" t="b">
        <f t="shared" si="1"/>
        <v>1</v>
      </c>
    </row>
    <row r="8" spans="1:24" x14ac:dyDescent="0.25">
      <c r="A8" s="39"/>
      <c r="B8" s="39"/>
      <c r="C8" s="40"/>
      <c r="D8" s="41"/>
      <c r="E8" s="41"/>
      <c r="F8" s="41"/>
      <c r="G8" s="39"/>
      <c r="H8" s="101"/>
      <c r="I8" s="42"/>
      <c r="J8" s="42"/>
      <c r="K8" s="42"/>
      <c r="L8" s="99"/>
      <c r="M8" s="99"/>
      <c r="N8" s="99"/>
      <c r="O8" s="43"/>
      <c r="P8" s="37"/>
      <c r="Q8" s="38"/>
      <c r="R8" s="44"/>
      <c r="S8" s="45"/>
      <c r="T8" s="36"/>
      <c r="U8" s="1" t="b">
        <f t="shared" si="0"/>
        <v>1</v>
      </c>
      <c r="V8" s="34" t="e">
        <f t="shared" si="2"/>
        <v>#DIV/0!</v>
      </c>
      <c r="W8" s="35" t="e">
        <f t="shared" si="3"/>
        <v>#DIV/0!</v>
      </c>
      <c r="X8" s="35" t="b">
        <f t="shared" si="1"/>
        <v>1</v>
      </c>
    </row>
    <row r="9" spans="1:24" x14ac:dyDescent="0.25">
      <c r="A9" s="39"/>
      <c r="B9" s="39"/>
      <c r="C9" s="40"/>
      <c r="D9" s="41"/>
      <c r="E9" s="41"/>
      <c r="F9" s="41"/>
      <c r="G9" s="39"/>
      <c r="H9" s="101"/>
      <c r="I9" s="42"/>
      <c r="J9" s="42"/>
      <c r="K9" s="42"/>
      <c r="L9" s="99"/>
      <c r="M9" s="99"/>
      <c r="N9" s="99"/>
      <c r="O9" s="43"/>
      <c r="P9" s="37"/>
      <c r="Q9" s="36"/>
      <c r="R9" s="44"/>
      <c r="S9" s="45"/>
      <c r="T9" s="36"/>
      <c r="U9" s="1" t="b">
        <f t="shared" si="0"/>
        <v>1</v>
      </c>
      <c r="V9" s="34" t="e">
        <f t="shared" si="2"/>
        <v>#DIV/0!</v>
      </c>
      <c r="W9" s="35" t="e">
        <f t="shared" si="3"/>
        <v>#DIV/0!</v>
      </c>
      <c r="X9" s="35" t="b">
        <f t="shared" si="1"/>
        <v>1</v>
      </c>
    </row>
    <row r="10" spans="1:24" x14ac:dyDescent="0.25">
      <c r="A10" s="39"/>
      <c r="B10" s="39"/>
      <c r="C10" s="40"/>
      <c r="D10" s="41"/>
      <c r="E10" s="41"/>
      <c r="F10" s="41"/>
      <c r="G10" s="39"/>
      <c r="H10" s="101"/>
      <c r="I10" s="42"/>
      <c r="J10" s="42"/>
      <c r="K10" s="42"/>
      <c r="L10" s="99"/>
      <c r="M10" s="99"/>
      <c r="N10" s="99"/>
      <c r="O10" s="43"/>
      <c r="P10" s="36"/>
      <c r="Q10" s="36"/>
      <c r="R10" s="44"/>
      <c r="S10" s="45"/>
      <c r="T10" s="36"/>
      <c r="U10" s="1" t="b">
        <f t="shared" si="0"/>
        <v>1</v>
      </c>
      <c r="V10" s="34" t="e">
        <f t="shared" si="2"/>
        <v>#DIV/0!</v>
      </c>
      <c r="W10" s="35" t="e">
        <f t="shared" si="3"/>
        <v>#DIV/0!</v>
      </c>
      <c r="X10" s="35" t="b">
        <f t="shared" si="1"/>
        <v>1</v>
      </c>
    </row>
    <row r="11" spans="1:24" x14ac:dyDescent="0.25">
      <c r="A11" s="39"/>
      <c r="B11" s="39"/>
      <c r="C11" s="40"/>
      <c r="D11" s="46"/>
      <c r="E11" s="46"/>
      <c r="F11" s="46"/>
      <c r="G11" s="47"/>
      <c r="H11" s="101"/>
      <c r="I11" s="42"/>
      <c r="J11" s="42"/>
      <c r="K11" s="42"/>
      <c r="L11" s="99"/>
      <c r="M11" s="99"/>
      <c r="N11" s="99"/>
      <c r="O11" s="43"/>
      <c r="P11" s="48"/>
      <c r="Q11" s="36"/>
      <c r="R11" s="44"/>
      <c r="S11" s="45"/>
      <c r="T11" s="36"/>
      <c r="U11" s="1" t="b">
        <f t="shared" si="0"/>
        <v>1</v>
      </c>
      <c r="V11" s="34" t="e">
        <f t="shared" si="2"/>
        <v>#DIV/0!</v>
      </c>
      <c r="W11" s="35" t="e">
        <f t="shared" si="3"/>
        <v>#DIV/0!</v>
      </c>
      <c r="X11" s="35" t="b">
        <f t="shared" si="1"/>
        <v>1</v>
      </c>
    </row>
    <row r="12" spans="1:24" x14ac:dyDescent="0.25">
      <c r="A12" s="39"/>
      <c r="B12" s="39"/>
      <c r="C12" s="40"/>
      <c r="D12" s="46"/>
      <c r="E12" s="46"/>
      <c r="F12" s="46"/>
      <c r="G12" s="47"/>
      <c r="H12" s="101"/>
      <c r="I12" s="42"/>
      <c r="J12" s="42"/>
      <c r="K12" s="42"/>
      <c r="L12" s="99"/>
      <c r="M12" s="99"/>
      <c r="N12" s="99"/>
      <c r="O12" s="43"/>
      <c r="P12" s="49"/>
      <c r="Q12" s="36"/>
      <c r="R12" s="44"/>
      <c r="S12" s="45"/>
      <c r="T12" s="36"/>
      <c r="U12" s="1" t="b">
        <f t="shared" si="0"/>
        <v>1</v>
      </c>
      <c r="V12" s="34" t="e">
        <f t="shared" si="2"/>
        <v>#DIV/0!</v>
      </c>
      <c r="W12" s="35" t="e">
        <f t="shared" si="3"/>
        <v>#DIV/0!</v>
      </c>
      <c r="X12" s="35" t="b">
        <f t="shared" si="1"/>
        <v>1</v>
      </c>
    </row>
    <row r="13" spans="1:24" x14ac:dyDescent="0.25">
      <c r="A13" s="39"/>
      <c r="B13" s="39"/>
      <c r="C13" s="40"/>
      <c r="D13" s="41"/>
      <c r="E13" s="41"/>
      <c r="F13" s="41"/>
      <c r="G13" s="39"/>
      <c r="H13" s="101"/>
      <c r="I13" s="42"/>
      <c r="J13" s="42"/>
      <c r="K13" s="42"/>
      <c r="L13" s="99"/>
      <c r="M13" s="99"/>
      <c r="N13" s="99"/>
      <c r="O13" s="43"/>
      <c r="P13" s="37"/>
      <c r="Q13" s="36"/>
      <c r="R13" s="44"/>
      <c r="S13" s="45"/>
      <c r="T13" s="36"/>
      <c r="U13" s="1" t="b">
        <f t="shared" si="0"/>
        <v>1</v>
      </c>
      <c r="V13" s="34" t="e">
        <f t="shared" si="2"/>
        <v>#DIV/0!</v>
      </c>
      <c r="W13" s="35" t="e">
        <f t="shared" si="3"/>
        <v>#DIV/0!</v>
      </c>
      <c r="X13" s="35" t="b">
        <f t="shared" si="1"/>
        <v>1</v>
      </c>
    </row>
    <row r="14" spans="1:24" x14ac:dyDescent="0.25">
      <c r="A14" s="39"/>
      <c r="B14" s="39"/>
      <c r="C14" s="40"/>
      <c r="D14" s="46"/>
      <c r="E14" s="46"/>
      <c r="F14" s="46"/>
      <c r="G14" s="47"/>
      <c r="H14" s="101"/>
      <c r="I14" s="42"/>
      <c r="J14" s="42"/>
      <c r="K14" s="42"/>
      <c r="L14" s="99"/>
      <c r="M14" s="99"/>
      <c r="N14" s="99"/>
      <c r="O14" s="43"/>
      <c r="P14" s="49"/>
      <c r="Q14" s="36"/>
      <c r="R14" s="44"/>
      <c r="S14" s="45"/>
      <c r="T14" s="36"/>
      <c r="U14" s="1" t="b">
        <f t="shared" si="0"/>
        <v>1</v>
      </c>
      <c r="V14" s="34" t="e">
        <f t="shared" si="2"/>
        <v>#DIV/0!</v>
      </c>
      <c r="W14" s="35" t="e">
        <f t="shared" si="3"/>
        <v>#DIV/0!</v>
      </c>
      <c r="X14" s="35" t="b">
        <f t="shared" si="1"/>
        <v>1</v>
      </c>
    </row>
    <row r="15" spans="1:24" x14ac:dyDescent="0.25">
      <c r="A15" s="39"/>
      <c r="B15" s="39"/>
      <c r="C15" s="40"/>
      <c r="D15" s="41"/>
      <c r="E15" s="41"/>
      <c r="F15" s="41"/>
      <c r="G15" s="39"/>
      <c r="H15" s="101"/>
      <c r="I15" s="42"/>
      <c r="J15" s="42"/>
      <c r="K15" s="42"/>
      <c r="L15" s="99"/>
      <c r="M15" s="99"/>
      <c r="N15" s="99"/>
      <c r="O15" s="43"/>
      <c r="P15" s="37"/>
      <c r="Q15" s="36"/>
      <c r="R15" s="44"/>
      <c r="S15" s="45"/>
      <c r="T15" s="36"/>
      <c r="U15" s="1" t="b">
        <f t="shared" si="0"/>
        <v>1</v>
      </c>
      <c r="V15" s="34" t="e">
        <f t="shared" si="2"/>
        <v>#DIV/0!</v>
      </c>
      <c r="W15" s="35" t="e">
        <f t="shared" si="3"/>
        <v>#DIV/0!</v>
      </c>
      <c r="X15" s="35" t="b">
        <f t="shared" si="1"/>
        <v>1</v>
      </c>
    </row>
    <row r="16" spans="1:24" x14ac:dyDescent="0.25">
      <c r="A16" s="39"/>
      <c r="B16" s="39"/>
      <c r="C16" s="40"/>
      <c r="D16" s="50"/>
      <c r="E16" s="50"/>
      <c r="F16" s="50"/>
      <c r="G16" s="51"/>
      <c r="H16" s="101"/>
      <c r="I16" s="42"/>
      <c r="J16" s="42"/>
      <c r="K16" s="42"/>
      <c r="L16" s="99"/>
      <c r="M16" s="99"/>
      <c r="N16" s="99"/>
      <c r="O16" s="43"/>
      <c r="P16" s="52"/>
      <c r="Q16" s="36"/>
      <c r="R16" s="44"/>
      <c r="S16" s="45"/>
      <c r="T16" s="36"/>
      <c r="U16" s="1" t="b">
        <f t="shared" si="0"/>
        <v>1</v>
      </c>
      <c r="V16" s="34" t="e">
        <f t="shared" si="2"/>
        <v>#DIV/0!</v>
      </c>
      <c r="W16" s="35" t="e">
        <f t="shared" si="3"/>
        <v>#DIV/0!</v>
      </c>
      <c r="X16" s="35" t="b">
        <f t="shared" si="1"/>
        <v>1</v>
      </c>
    </row>
    <row r="17" spans="1:24" x14ac:dyDescent="0.25">
      <c r="A17" s="39"/>
      <c r="B17" s="39"/>
      <c r="C17" s="40"/>
      <c r="D17" s="41"/>
      <c r="E17" s="41"/>
      <c r="F17" s="41"/>
      <c r="G17" s="39"/>
      <c r="H17" s="101"/>
      <c r="I17" s="42"/>
      <c r="J17" s="42"/>
      <c r="K17" s="42"/>
      <c r="L17" s="99"/>
      <c r="M17" s="99"/>
      <c r="N17" s="99"/>
      <c r="O17" s="43"/>
      <c r="P17" s="37"/>
      <c r="Q17" s="36"/>
      <c r="R17" s="44"/>
      <c r="S17" s="45"/>
      <c r="T17" s="36"/>
      <c r="U17" s="1" t="b">
        <f t="shared" si="0"/>
        <v>1</v>
      </c>
      <c r="V17" s="34" t="e">
        <f t="shared" si="2"/>
        <v>#DIV/0!</v>
      </c>
      <c r="W17" s="35" t="e">
        <f t="shared" si="3"/>
        <v>#DIV/0!</v>
      </c>
      <c r="X17" s="35" t="b">
        <f t="shared" si="1"/>
        <v>1</v>
      </c>
    </row>
    <row r="18" spans="1:24" x14ac:dyDescent="0.25">
      <c r="A18" s="39"/>
      <c r="B18" s="39"/>
      <c r="C18" s="40"/>
      <c r="D18" s="41"/>
      <c r="E18" s="41"/>
      <c r="F18" s="41"/>
      <c r="G18" s="39"/>
      <c r="H18" s="101"/>
      <c r="I18" s="42"/>
      <c r="J18" s="42"/>
      <c r="K18" s="42"/>
      <c r="L18" s="99"/>
      <c r="M18" s="99"/>
      <c r="N18" s="99"/>
      <c r="O18" s="43"/>
      <c r="P18" s="37"/>
      <c r="Q18" s="37"/>
      <c r="R18" s="44"/>
      <c r="S18" s="45"/>
      <c r="T18" s="37"/>
      <c r="U18" s="1" t="b">
        <f t="shared" si="0"/>
        <v>1</v>
      </c>
      <c r="V18" s="34" t="e">
        <f t="shared" si="2"/>
        <v>#DIV/0!</v>
      </c>
      <c r="W18" s="35" t="e">
        <f t="shared" si="3"/>
        <v>#DIV/0!</v>
      </c>
      <c r="X18" s="35" t="b">
        <f t="shared" si="1"/>
        <v>1</v>
      </c>
    </row>
    <row r="19" spans="1:24" x14ac:dyDescent="0.25">
      <c r="A19" s="39"/>
      <c r="B19" s="39"/>
      <c r="C19" s="40"/>
      <c r="D19" s="41"/>
      <c r="E19" s="41"/>
      <c r="F19" s="41"/>
      <c r="G19" s="39"/>
      <c r="H19" s="101"/>
      <c r="I19" s="42"/>
      <c r="J19" s="42"/>
      <c r="K19" s="42"/>
      <c r="L19" s="99"/>
      <c r="M19" s="99"/>
      <c r="N19" s="99"/>
      <c r="O19" s="43"/>
      <c r="P19" s="37"/>
      <c r="Q19" s="44"/>
      <c r="R19" s="44"/>
      <c r="S19" s="45"/>
      <c r="T19" s="37"/>
      <c r="U19" s="1" t="b">
        <f t="shared" si="0"/>
        <v>1</v>
      </c>
      <c r="V19" s="34" t="e">
        <f t="shared" si="2"/>
        <v>#DIV/0!</v>
      </c>
      <c r="W19" s="35" t="e">
        <f t="shared" si="3"/>
        <v>#DIV/0!</v>
      </c>
      <c r="X19" s="35" t="b">
        <f t="shared" si="1"/>
        <v>1</v>
      </c>
    </row>
    <row r="20" spans="1:24" x14ac:dyDescent="0.25">
      <c r="A20" s="128" t="s">
        <v>34</v>
      </c>
      <c r="B20" s="128"/>
      <c r="C20" s="128"/>
      <c r="D20" s="128"/>
      <c r="E20" s="128"/>
      <c r="F20" s="128"/>
      <c r="G20" s="128"/>
      <c r="H20" s="128"/>
      <c r="I20" s="53">
        <f>SUM(I3:I19)</f>
        <v>0</v>
      </c>
      <c r="J20" s="53">
        <f t="shared" ref="J20:N20" si="4">SUM(J3:J19)</f>
        <v>0</v>
      </c>
      <c r="K20" s="53">
        <f t="shared" si="4"/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54" t="s">
        <v>11</v>
      </c>
      <c r="P20" s="55">
        <f>SUM(P3:P19)</f>
        <v>0</v>
      </c>
      <c r="Q20" s="55">
        <f>SUM(Q3:Q19)</f>
        <v>0</v>
      </c>
      <c r="R20" s="55">
        <f>SUM(R3:R19)</f>
        <v>0</v>
      </c>
      <c r="S20" s="57" t="s">
        <v>11</v>
      </c>
      <c r="T20" s="56">
        <f>SUM(T3:T19)</f>
        <v>0</v>
      </c>
      <c r="U20" s="1" t="b">
        <f>Q20=SUM(T20:T20)</f>
        <v>1</v>
      </c>
      <c r="V20" s="34" t="e">
        <f>ROUND(Q20/P20,4)</f>
        <v>#DIV/0!</v>
      </c>
      <c r="W20" s="35" t="s">
        <v>11</v>
      </c>
      <c r="X20" s="35" t="b">
        <f>P20=Q20+R20</f>
        <v>1</v>
      </c>
    </row>
    <row r="21" spans="1:24" x14ac:dyDescent="0.25">
      <c r="A21" s="29"/>
      <c r="B21" s="29"/>
      <c r="C21" s="29"/>
      <c r="D21" s="29"/>
      <c r="E21" s="29"/>
      <c r="F21" s="29"/>
      <c r="G21" s="29"/>
      <c r="H21" s="29"/>
      <c r="I21" s="129">
        <f>I20+J20+K20</f>
        <v>0</v>
      </c>
      <c r="J21" s="129"/>
      <c r="K21" s="129"/>
      <c r="L21" s="130">
        <f>L20+M20+N20</f>
        <v>0</v>
      </c>
      <c r="M21" s="130"/>
      <c r="N21" s="130"/>
    </row>
    <row r="22" spans="1:24" x14ac:dyDescent="0.25">
      <c r="A22" s="28" t="s">
        <v>45</v>
      </c>
      <c r="B22" s="28"/>
      <c r="C22" s="28"/>
      <c r="D22" s="28"/>
      <c r="E22" s="28"/>
      <c r="F22" s="28"/>
      <c r="G22" s="28"/>
      <c r="H22" s="28"/>
      <c r="I22" s="11"/>
      <c r="J22" s="11"/>
      <c r="K22" s="11"/>
      <c r="L22" s="11"/>
      <c r="M22" s="11"/>
      <c r="N22" s="11"/>
      <c r="O22" s="11"/>
      <c r="P22" s="5"/>
      <c r="Q22" s="11"/>
      <c r="R22" s="11"/>
      <c r="T22" s="11"/>
      <c r="U22" s="1"/>
      <c r="X22" s="35"/>
    </row>
    <row r="23" spans="1:24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"/>
    </row>
    <row r="24" spans="1:24" x14ac:dyDescent="0.25">
      <c r="B24" s="30"/>
      <c r="C24" s="30"/>
      <c r="D24" s="30"/>
      <c r="E24" s="30"/>
      <c r="F24" s="30"/>
      <c r="G24" s="30"/>
      <c r="H24" s="30"/>
      <c r="P24" s="25"/>
    </row>
    <row r="25" spans="1:24" x14ac:dyDescent="0.25">
      <c r="J25" s="35" t="b">
        <f>I20+J20+K20=I21</f>
        <v>1</v>
      </c>
      <c r="M25" s="35" t="b">
        <f>L20+M20+N20=L21</f>
        <v>1</v>
      </c>
    </row>
  </sheetData>
  <mergeCells count="19">
    <mergeCell ref="C1:C2"/>
    <mergeCell ref="D1:D2"/>
    <mergeCell ref="E1:E2"/>
    <mergeCell ref="F1:F2"/>
    <mergeCell ref="A23:T23"/>
    <mergeCell ref="Q1:Q2"/>
    <mergeCell ref="R1:R2"/>
    <mergeCell ref="S1:S2"/>
    <mergeCell ref="A20:H20"/>
    <mergeCell ref="I21:K21"/>
    <mergeCell ref="L21:N21"/>
    <mergeCell ref="G1:G2"/>
    <mergeCell ref="H1:H2"/>
    <mergeCell ref="I1:K1"/>
    <mergeCell ref="L1:N1"/>
    <mergeCell ref="O1:O2"/>
    <mergeCell ref="P1:P2"/>
    <mergeCell ref="A1:A2"/>
    <mergeCell ref="B1:B2"/>
  </mergeCells>
  <conditionalFormatting sqref="V3:W20">
    <cfRule type="cellIs" dxfId="8" priority="9" operator="equal">
      <formula>FALSE</formula>
    </cfRule>
  </conditionalFormatting>
  <conditionalFormatting sqref="U3:U20">
    <cfRule type="cellIs" dxfId="7" priority="8" operator="equal">
      <formula>FALSE</formula>
    </cfRule>
  </conditionalFormatting>
  <conditionalFormatting sqref="U3:W20">
    <cfRule type="containsText" dxfId="6" priority="7" operator="containsText" text="fałsz">
      <formula>NOT(ISERROR(SEARCH("fałsz",U3)))</formula>
    </cfRule>
  </conditionalFormatting>
  <conditionalFormatting sqref="X3:X20 X22">
    <cfRule type="cellIs" dxfId="5" priority="6" operator="equal">
      <formula>FALSE</formula>
    </cfRule>
  </conditionalFormatting>
  <conditionalFormatting sqref="X3:X20 X22">
    <cfRule type="cellIs" dxfId="4" priority="5" operator="equal">
      <formula>FALSE</formula>
    </cfRule>
  </conditionalFormatting>
  <conditionalFormatting sqref="J25">
    <cfRule type="cellIs" dxfId="3" priority="4" operator="equal">
      <formula>FALSE</formula>
    </cfRule>
  </conditionalFormatting>
  <conditionalFormatting sqref="J25">
    <cfRule type="cellIs" dxfId="2" priority="3" operator="equal">
      <formula>FALSE</formula>
    </cfRule>
  </conditionalFormatting>
  <conditionalFormatting sqref="M25">
    <cfRule type="cellIs" dxfId="1" priority="2" operator="equal">
      <formula>FALSE</formula>
    </cfRule>
  </conditionalFormatting>
  <conditionalFormatting sqref="M25">
    <cfRule type="cellIs" dxfId="0" priority="1" operator="equal">
      <formula>FALSE</formula>
    </cfRule>
  </conditionalFormatting>
  <dataValidations disablePrompts="1" count="2">
    <dataValidation type="list" allowBlank="1" showInputMessage="1" showErrorMessage="1" sqref="H3:H19">
      <formula1>"B , P , R"</formula1>
    </dataValidation>
    <dataValidation type="list" allowBlank="1" showInputMessage="1" showErrorMessage="1" sqref="C3:C19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Giza Malgorzata</cp:lastModifiedBy>
  <cp:lastPrinted>2023-05-24T05:52:16Z</cp:lastPrinted>
  <dcterms:created xsi:type="dcterms:W3CDTF">2019-02-25T10:53:14Z</dcterms:created>
  <dcterms:modified xsi:type="dcterms:W3CDTF">2023-09-26T08:47:32Z</dcterms:modified>
</cp:coreProperties>
</file>