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en_skoroszyt"/>
  <mc:AlternateContent xmlns:mc="http://schemas.openxmlformats.org/markup-compatibility/2006">
    <mc:Choice Requires="x15">
      <x15ac:absPath xmlns:x15ac="http://schemas.microsoft.com/office/spreadsheetml/2010/11/ac" url="W:\RW\Public\FDS\6 jesień 2022 (901-1018)\LISTY\14. Lista zmieniona nr 12\"/>
    </mc:Choice>
  </mc:AlternateContent>
  <xr:revisionPtr revIDLastSave="0" documentId="13_ncr:1_{ACB992F2-A328-454E-9A3C-4F5DD8CE79B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podst'!$A$2:$DI$78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podst'!$A$1:$X$86</definedName>
    <definedName name="_xlnm.Print_Area" localSheetId="4">'gm rez'!$A$1:$X$49</definedName>
    <definedName name="_xlnm.Print_Area" localSheetId="1">'pow podst'!$A$1:$W$54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Y72" i="5" l="1"/>
  <c r="Z72" i="5"/>
  <c r="AA72" i="5" s="1"/>
  <c r="Y73" i="5"/>
  <c r="Z73" i="5"/>
  <c r="AA73" i="5" s="1"/>
  <c r="AB73" i="5"/>
  <c r="Y74" i="5"/>
  <c r="Z74" i="5"/>
  <c r="AA74" i="5" s="1"/>
  <c r="AB74" i="5"/>
  <c r="M74" i="5"/>
  <c r="M73" i="5"/>
  <c r="M72" i="5" l="1"/>
  <c r="AB72" i="5" s="1"/>
  <c r="S71" i="5"/>
  <c r="L71" i="5"/>
  <c r="Y71" i="5" s="1"/>
  <c r="Z71" i="5" l="1"/>
  <c r="AA71" i="5" s="1"/>
  <c r="M71" i="5"/>
  <c r="AB71" i="5" s="1"/>
  <c r="S35" i="3"/>
  <c r="L67" i="5" l="1"/>
  <c r="L66" i="5"/>
  <c r="L28" i="5" l="1"/>
  <c r="M28" i="5" s="1"/>
  <c r="K23" i="3"/>
  <c r="L32" i="5"/>
  <c r="M32" i="5" s="1"/>
  <c r="Y68" i="5" l="1"/>
  <c r="Z68" i="5"/>
  <c r="AA68" i="5" s="1"/>
  <c r="AB68" i="5"/>
  <c r="Y69" i="5"/>
  <c r="Z69" i="5"/>
  <c r="AA69" i="5" s="1"/>
  <c r="AB69" i="5"/>
  <c r="R44" i="3" l="1"/>
  <c r="K44" i="3" s="1"/>
  <c r="J34" i="3" l="1"/>
  <c r="L26" i="5"/>
  <c r="K26" i="5" s="1"/>
  <c r="S70" i="5"/>
  <c r="L70" i="5" s="1"/>
  <c r="L23" i="3"/>
  <c r="Y70" i="5" l="1"/>
  <c r="Z70" i="5"/>
  <c r="AA70" i="5" s="1"/>
  <c r="M70" i="5"/>
  <c r="AB70" i="5" s="1"/>
  <c r="Y44" i="3" l="1"/>
  <c r="L44" i="3"/>
  <c r="Y43" i="3" l="1"/>
  <c r="L43" i="3"/>
  <c r="Y42" i="3"/>
  <c r="R42" i="3"/>
  <c r="L42" i="3"/>
  <c r="Y41" i="3" l="1"/>
  <c r="Z67" i="5" l="1"/>
  <c r="AA67" i="5" s="1"/>
  <c r="Y67" i="5"/>
  <c r="M67" i="5"/>
  <c r="AB67" i="5" s="1"/>
  <c r="Y66" i="5"/>
  <c r="Z66" i="5"/>
  <c r="AA66" i="5" s="1"/>
  <c r="M66" i="5"/>
  <c r="AB66" i="5" s="1"/>
  <c r="Y65" i="5"/>
  <c r="Z65" i="5"/>
  <c r="AA65" i="5" s="1"/>
  <c r="M65" i="5"/>
  <c r="AB65" i="5" s="1"/>
  <c r="Y40" i="3"/>
  <c r="Y39" i="3"/>
  <c r="Y38" i="3"/>
  <c r="Y37" i="3"/>
  <c r="K35" i="3"/>
  <c r="T60" i="5"/>
  <c r="H30" i="7" l="1"/>
  <c r="M64" i="5"/>
  <c r="AB64" i="5" s="1"/>
  <c r="M63" i="5"/>
  <c r="AB63" i="5" s="1"/>
  <c r="AB62" i="5"/>
  <c r="Z62" i="5"/>
  <c r="AA62" i="5" s="1"/>
  <c r="Y62" i="5"/>
  <c r="Y63" i="5"/>
  <c r="Z63" i="5"/>
  <c r="AA63" i="5" s="1"/>
  <c r="Y64" i="5"/>
  <c r="Z64" i="5"/>
  <c r="AA64" i="5" s="1"/>
  <c r="J19" i="3" l="1"/>
  <c r="L10" i="3" l="1"/>
  <c r="K10" i="3"/>
  <c r="J10" i="3" s="1"/>
  <c r="Y61" i="5" l="1"/>
  <c r="Y36" i="3"/>
  <c r="L36" i="3"/>
  <c r="Y35" i="3"/>
  <c r="L35" i="3"/>
  <c r="Y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8" i="3" s="1"/>
  <c r="J29" i="7"/>
  <c r="T44" i="6"/>
  <c r="U43" i="6"/>
  <c r="V43" i="6"/>
  <c r="U44" i="6"/>
  <c r="V44" i="6"/>
  <c r="M22" i="6"/>
  <c r="M23" i="6"/>
  <c r="M24" i="6"/>
  <c r="M26" i="6"/>
  <c r="M27" i="6"/>
  <c r="M28" i="6"/>
  <c r="M29" i="6"/>
  <c r="M30" i="6"/>
  <c r="M31" i="6"/>
  <c r="M32" i="6"/>
  <c r="M33" i="6"/>
  <c r="M34" i="6"/>
  <c r="M36" i="6"/>
  <c r="M37" i="6"/>
  <c r="M39" i="6"/>
  <c r="M40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AB26" i="5"/>
  <c r="M27" i="5"/>
  <c r="AB27" i="5" s="1"/>
  <c r="AB28" i="5"/>
  <c r="AB29" i="5"/>
  <c r="AB30" i="5"/>
  <c r="M31" i="5"/>
  <c r="AB31" i="5" s="1"/>
  <c r="AB32" i="5"/>
  <c r="M33" i="5"/>
  <c r="AB33" i="5" s="1"/>
  <c r="AB34" i="5"/>
  <c r="M35" i="5"/>
  <c r="AB35" i="5" s="1"/>
  <c r="M37" i="5"/>
  <c r="AB37" i="5" s="1"/>
  <c r="AB38" i="5"/>
  <c r="AB39" i="5"/>
  <c r="M41" i="5"/>
  <c r="AB41" i="5" s="1"/>
  <c r="M42" i="5"/>
  <c r="AB42" i="5" s="1"/>
  <c r="M43" i="5"/>
  <c r="AB43" i="5" s="1"/>
  <c r="AB44" i="5"/>
  <c r="M45" i="5"/>
  <c r="AB45" i="5" s="1"/>
  <c r="AB46" i="5"/>
  <c r="AB47" i="5"/>
  <c r="AB48" i="5"/>
  <c r="AB49" i="5"/>
  <c r="AB50" i="5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32" i="3"/>
  <c r="L18" i="3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75" i="5"/>
  <c r="T78" i="5"/>
  <c r="U78" i="5"/>
  <c r="V78" i="5"/>
  <c r="W78" i="5"/>
  <c r="X78" i="5"/>
  <c r="T77" i="5"/>
  <c r="U77" i="5"/>
  <c r="V77" i="5"/>
  <c r="W77" i="5"/>
  <c r="X77" i="5"/>
  <c r="V76" i="5"/>
  <c r="W76" i="5"/>
  <c r="X76" i="5"/>
  <c r="U76" i="5"/>
  <c r="T76" i="5"/>
  <c r="U75" i="5"/>
  <c r="V75" i="5"/>
  <c r="W75" i="5"/>
  <c r="T75" i="5"/>
  <c r="S78" i="5"/>
  <c r="S77" i="5"/>
  <c r="S76" i="5"/>
  <c r="S75" i="5"/>
  <c r="R78" i="5"/>
  <c r="R77" i="5"/>
  <c r="Q78" i="5"/>
  <c r="Q76" i="5"/>
  <c r="P78" i="5"/>
  <c r="P77" i="5"/>
  <c r="P76" i="5"/>
  <c r="P75" i="5"/>
  <c r="O78" i="5"/>
  <c r="O77" i="5"/>
  <c r="O76" i="5"/>
  <c r="O75" i="5"/>
  <c r="L77" i="5"/>
  <c r="K78" i="5"/>
  <c r="I78" i="5"/>
  <c r="I77" i="5"/>
  <c r="I76" i="5"/>
  <c r="I75" i="5"/>
  <c r="K77" i="5"/>
  <c r="C20" i="7"/>
  <c r="Q77" i="5"/>
  <c r="H20" i="7"/>
  <c r="H18" i="7"/>
  <c r="Q75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46" i="3"/>
  <c r="H47" i="3"/>
  <c r="H48" i="3"/>
  <c r="H45" i="3"/>
  <c r="O45" i="3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V46" i="3"/>
  <c r="W46" i="3"/>
  <c r="O47" i="3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W48" i="3"/>
  <c r="N48" i="3"/>
  <c r="N47" i="3"/>
  <c r="J48" i="3"/>
  <c r="J47" i="3"/>
  <c r="J18" i="4"/>
  <c r="J17" i="4"/>
  <c r="N45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46" i="3"/>
  <c r="O27" i="7"/>
  <c r="N27" i="7"/>
  <c r="M27" i="7"/>
  <c r="L27" i="7"/>
  <c r="K27" i="7"/>
  <c r="J27" i="7"/>
  <c r="J33" i="7" s="1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7" i="3"/>
  <c r="E16" i="7"/>
  <c r="M17" i="7"/>
  <c r="M16" i="7"/>
  <c r="M14" i="7"/>
  <c r="K18" i="4"/>
  <c r="K16" i="4"/>
  <c r="E28" i="7"/>
  <c r="E26" i="7"/>
  <c r="B26" i="7"/>
  <c r="V45" i="3"/>
  <c r="V47" i="3"/>
  <c r="N16" i="7"/>
  <c r="N14" i="7"/>
  <c r="V48" i="3"/>
  <c r="N17" i="7"/>
  <c r="O34" i="7" l="1"/>
  <c r="E18" i="7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78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7" i="3"/>
  <c r="AA47" i="3" s="1"/>
  <c r="B24" i="7"/>
  <c r="K22" i="7"/>
  <c r="B23" i="7"/>
  <c r="B36" i="7" s="1"/>
  <c r="B41" i="7" s="1"/>
  <c r="Y48" i="3"/>
  <c r="O24" i="7"/>
  <c r="I24" i="7"/>
  <c r="F25" i="7"/>
  <c r="Y47" i="3"/>
  <c r="H24" i="7"/>
  <c r="Q31" i="7"/>
  <c r="H44" i="7"/>
  <c r="G23" i="7"/>
  <c r="G36" i="7" s="1"/>
  <c r="G41" i="7" s="1"/>
  <c r="B48" i="7"/>
  <c r="K45" i="7"/>
  <c r="F44" i="7"/>
  <c r="L75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75" i="5"/>
  <c r="N45" i="7"/>
  <c r="I19" i="7"/>
  <c r="I23" i="7" s="1"/>
  <c r="I48" i="7"/>
  <c r="L28" i="3"/>
  <c r="L45" i="3" s="1"/>
  <c r="C48" i="7"/>
  <c r="H32" i="7"/>
  <c r="J44" i="7"/>
  <c r="H34" i="7"/>
  <c r="L76" i="5"/>
  <c r="H45" i="7"/>
  <c r="R76" i="5"/>
  <c r="M45" i="7"/>
  <c r="M25" i="7"/>
  <c r="D30" i="7"/>
  <c r="P30" i="7" s="1"/>
  <c r="AB6" i="5"/>
  <c r="K45" i="3"/>
  <c r="X45" i="3" s="1"/>
  <c r="D26" i="7"/>
  <c r="P26" i="7" s="1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8" i="3"/>
  <c r="X47" i="3"/>
  <c r="F45" i="7"/>
  <c r="L22" i="7"/>
  <c r="L25" i="7"/>
  <c r="J4" i="3"/>
  <c r="N22" i="7"/>
  <c r="Z44" i="6"/>
  <c r="X4" i="3"/>
  <c r="Y25" i="3"/>
  <c r="H47" i="7"/>
  <c r="J24" i="7"/>
  <c r="K46" i="3"/>
  <c r="X46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H22" i="7"/>
  <c r="O32" i="7"/>
  <c r="F48" i="7"/>
  <c r="M48" i="7"/>
  <c r="F47" i="7"/>
  <c r="D19" i="7"/>
  <c r="M76" i="5"/>
  <c r="D18" i="7"/>
  <c r="L46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77" i="5"/>
  <c r="H33" i="7"/>
  <c r="K48" i="7"/>
  <c r="I44" i="7"/>
  <c r="M78" i="5"/>
  <c r="O44" i="7"/>
  <c r="F22" i="7"/>
  <c r="Q27" i="7"/>
  <c r="D21" i="7"/>
  <c r="K75" i="5" l="1"/>
  <c r="E22" i="7"/>
  <c r="Q22" i="7" s="1"/>
  <c r="N37" i="7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75" i="5"/>
  <c r="Z9" i="5"/>
  <c r="AA9" i="5" s="1"/>
  <c r="D17" i="7"/>
  <c r="P17" i="7" s="1"/>
  <c r="L48" i="3"/>
  <c r="AA48" i="3" s="1"/>
  <c r="M35" i="7"/>
  <c r="J35" i="7"/>
  <c r="K76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H35" i="7"/>
  <c r="I45" i="7"/>
  <c r="M41" i="7"/>
  <c r="D32" i="7"/>
  <c r="P32" i="7" s="1"/>
  <c r="E37" i="7"/>
  <c r="AA4" i="3"/>
  <c r="C14" i="7"/>
  <c r="J45" i="3"/>
  <c r="Y45" i="3" s="1"/>
  <c r="J46" i="3"/>
  <c r="AA46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Q33" i="7"/>
  <c r="D23" i="7"/>
  <c r="N46" i="7"/>
  <c r="G35" i="7"/>
  <c r="Q24" i="7"/>
  <c r="E35" i="7" l="1"/>
  <c r="Q35" i="7" s="1"/>
  <c r="N40" i="7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46" i="3"/>
  <c r="AA45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<sst xmlns="http://schemas.openxmlformats.org/spreadsheetml/2006/main" count="1234" uniqueCount="657">
  <si>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</si>
  <si>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</si>
  <si>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</si>
  <si>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</si>
  <si>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</si>
  <si>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</si>
  <si>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</si>
  <si>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</si>
  <si>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</si>
  <si>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</si>
  <si>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</si>
  <si>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</si>
  <si>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</si>
  <si>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</si>
  <si>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</si>
  <si>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</si>
  <si>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</si>
  <si>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</si>
  <si>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</si>
  <si>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</si>
  <si>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</si>
  <si>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</si>
  <si>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</si>
  <si>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</si>
  <si>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</si>
  <si>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</si>
  <si>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</si>
  <si>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</si>
  <si>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</si>
  <si>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</si>
  <si>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</si>
  <si>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</si>
  <si>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</si>
  <si>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</si>
  <si>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</si>
  <si>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</si>
  <si>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</si>
  <si>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</si>
  <si>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</si>
  <si>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</si>
  <si>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</si>
  <si>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</si>
  <si>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</si>
  <si>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</si>
  <si>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</si>
  <si>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</si>
  <si>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</si>
  <si>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</si>
  <si>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</si>
  <si>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</si>
  <si>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</si>
  <si>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</si>
  <si>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</si>
  <si>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</si>
  <si>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</si>
  <si>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</si>
  <si>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</si>
  <si>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</si>
  <si>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</si>
  <si>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</si>
  <si>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</si>
  <si>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</si>
  <si>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</si>
  <si>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</si>
  <si>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</si>
  <si>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</si>
  <si>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</si>
  <si>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</si>
  <si>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</si>
  <si>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</si>
  <si>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</si>
  <si>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</si>
  <si>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</si>
  <si>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</si>
  <si>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</si>
  <si>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</si>
  <si>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</si>
  <si>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</si>
  <si>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</si>
  <si>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</si>
  <si>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</si>
  <si>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</si>
  <si>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</si>
  <si>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</si>
  <si>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</si>
  <si>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</si>
  <si>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</si>
  <si>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</si>
  <si>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</si>
  <si>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</si>
  <si>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</si>
  <si>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</si>
  <si>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</si>
  <si>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</si>
  <si>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</si>
  <si>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</si>
  <si>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</si>
  <si>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</si>
  <si>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</si>
  <si>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</si>
  <si>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</si>
  <si>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</si>
  <si>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</si>
  <si>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</si>
  <si>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</si>
  <si>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</si>
  <si>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</si>
  <si>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</si>
  <si>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</si>
  <si>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</si>
  <si>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</si>
  <si>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</si>
  <si>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</si>
  <si>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</si>
  <si>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</si>
  <si>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</si>
  <si>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</si>
  <si>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</si>
  <si>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</si>
  <si>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</si>
  <si>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</si>
  <si>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</si>
  <si>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</si>
  <si>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</si>
  <si>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</si>
  <si>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</si>
  <si>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</si>
  <si>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</si>
  <si>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</si>
  <si>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</si>
  <si>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</si>
  <si>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</si>
  <si>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</si>
  <si>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</si>
  <si>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</si>
  <si>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</si>
  <si>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</si>
  <si>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</si>
  <si>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</si>
  <si>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</si>
  <si>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</si>
  <si>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</si>
  <si>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</si>
  <si>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</si>
  <si>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</si>
  <si>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</si>
  <si>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</si>
  <si>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</si>
  <si>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</si>
  <si>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</si>
  <si>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</si>
  <si>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</si>
  <si>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</si>
  <si>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</si>
  <si>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</si>
  <si>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</si>
  <si>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</si>
  <si>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</si>
  <si>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</si>
  <si>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</si>
  <si>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</si>
  <si>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</si>
  <si>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</si>
  <si>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</si>
  <si>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</si>
  <si>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</si>
  <si>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</si>
  <si>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</si>
  <si>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</si>
  <si>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</si>
  <si>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</si>
  <si>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</si>
  <si>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</si>
  <si>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</si>
  <si>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</si>
  <si>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</si>
  <si>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</si>
  <si>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</si>
  <si>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</si>
  <si>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</si>
  <si>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</si>
  <si>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</si>
  <si>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</si>
  <si>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</si>
  <si>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</si>
  <si>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</si>
  <si>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</si>
  <si>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</si>
  <si>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</si>
  <si>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</si>
  <si>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</si>
  <si>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</si>
  <si>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</si>
  <si>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</si>
  <si>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</si>
  <si>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</si>
  <si>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</si>
  <si>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</si>
  <si>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</si>
  <si>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</si>
  <si>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</si>
  <si>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</si>
  <si>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</si>
  <si>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</si>
  <si>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</si>
  <si>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</si>
  <si>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</si>
  <si>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</si>
  <si>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</si>
  <si>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</si>
  <si>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</si>
  <si>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</si>
  <si>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</si>
  <si>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</si>
  <si>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</si>
  <si>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</si>
  <si>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</si>
  <si>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</si>
  <si>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</si>
  <si>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</si>
  <si>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</si>
  <si>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</si>
  <si>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</si>
  <si>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</si>
  <si>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</si>
  <si>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</si>
  <si>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</si>
  <si>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</si>
  <si>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</si>
  <si>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</si>
  <si>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</si>
  <si>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</si>
  <si>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</si>
  <si>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</si>
  <si>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</si>
  <si>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</si>
  <si>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</si>
  <si>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</si>
  <si>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</si>
  <si>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</si>
  <si>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</si>
  <si>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</si>
  <si>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</si>
  <si>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</si>
  <si>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</si>
  <si>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</si>
  <si>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</si>
  <si>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</si>
  <si>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</si>
  <si>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</si>
  <si>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</si>
  <si>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</si>
  <si>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</si>
  <si>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</si>
  <si>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</si>
  <si>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</si>
  <si>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</si>
  <si>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</si>
  <si>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</si>
  <si>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</si>
  <si>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</si>
  <si>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</si>
  <si>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</si>
  <si>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</si>
  <si>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</si>
  <si>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</si>
  <si>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</si>
  <si>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</si>
  <si>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</si>
  <si>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</si>
  <si>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</si>
  <si>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</si>
  <si>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</si>
  <si>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</si>
  <si>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</si>
  <si>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</si>
  <si>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</si>
  <si>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</si>
  <si>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</si>
  <si>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</si>
  <si>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</si>
  <si>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</si>
  <si>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</si>
  <si>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</si>
  <si>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</si>
  <si>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</si>
  <si>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</si>
  <si>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</si>
  <si>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</si>
  <si>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</si>
  <si>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</si>
  <si>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</si>
  <si>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</si>
  <si>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</si>
  <si>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</si>
  <si>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</si>
  <si>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</si>
  <si>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</si>
  <si>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</si>
  <si>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</si>
  <si>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</si>
  <si>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</si>
  <si>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</si>
  <si>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</si>
  <si>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</si>
  <si>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</si>
  <si>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</si>
  <si>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</si>
  <si>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</si>
  <si>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</si>
  <si>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</si>
  <si>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</si>
  <si>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</si>
  <si>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</si>
  <si>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</si>
  <si>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</si>
  <si>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</si>
  <si>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</si>
  <si>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</si>
  <si>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</si>
  <si>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</si>
  <si>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</si>
  <si>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</si>
  <si>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</si>
  <si>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marzec 2023-listopad 2024</t>
  </si>
  <si>
    <t>marzec 2023-grudzień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</si>
  <si>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</si>
  <si>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</si>
  <si>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</si>
  <si>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</si>
  <si>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</si>
  <si>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</si>
  <si>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</si>
  <si>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</si>
  <si>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</si>
  <si>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</si>
  <si>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</si>
  <si>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</si>
  <si>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</si>
  <si>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</si>
  <si>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</si>
  <si>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</si>
  <si>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</si>
  <si>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</si>
  <si>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</si>
  <si>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</si>
  <si>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</si>
  <si>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</si>
  <si>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</si>
  <si>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</si>
  <si>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</si>
  <si>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</si>
  <si>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</si>
  <si>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</si>
  <si>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</si>
  <si>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</si>
  <si>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</si>
  <si>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</si>
  <si>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</si>
  <si>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</si>
  <si>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</si>
  <si>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</si>
  <si>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</si>
  <si>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</si>
  <si>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</si>
  <si>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</si>
  <si>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</si>
  <si>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</si>
  <si>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</si>
  <si>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</si>
  <si>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</si>
  <si>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</si>
  <si>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</si>
  <si>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</si>
  <si>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</si>
  <si>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</si>
  <si>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</si>
  <si>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</si>
  <si>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</si>
  <si>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</si>
  <si>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</si>
  <si>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</si>
  <si>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</si>
  <si>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</si>
  <si>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</si>
  <si>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</si>
  <si>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</si>
  <si>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</si>
  <si>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</si>
  <si>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</si>
  <si>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</si>
  <si>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</si>
  <si>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</si>
  <si>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</si>
  <si>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</si>
  <si>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</si>
  <si>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</si>
  <si>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</si>
  <si>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</si>
  <si>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</si>
  <si>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</si>
  <si>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</si>
  <si>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</si>
  <si>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</si>
  <si>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</si>
  <si>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</si>
  <si>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</si>
  <si>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</si>
  <si>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</si>
  <si>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</si>
  <si>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</si>
  <si>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</si>
  <si>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</si>
  <si>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</si>
  <si>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</si>
  <si>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</si>
  <si>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</si>
  <si>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</si>
  <si>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</si>
  <si>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</si>
  <si>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</si>
  <si>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</si>
  <si>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</si>
  <si>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</si>
  <si>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</si>
  <si>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</si>
  <si>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</si>
  <si>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</si>
  <si>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</si>
  <si>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</si>
  <si>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</si>
  <si>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</si>
  <si>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</si>
  <si>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</si>
  <si>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</si>
  <si>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</si>
  <si>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</si>
  <si>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</si>
  <si>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</si>
  <si>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</si>
  <si>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</si>
  <si>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</si>
  <si>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</si>
  <si>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</si>
  <si>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</si>
  <si>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</si>
  <si>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</si>
  <si>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</si>
  <si>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</si>
  <si>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</si>
  <si>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</si>
  <si>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</si>
  <si>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</si>
  <si>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</si>
  <si>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</si>
  <si>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</si>
  <si>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</si>
  <si>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</si>
  <si>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</si>
  <si>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</si>
  <si>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</si>
  <si>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</si>
  <si>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</si>
  <si>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</si>
  <si>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</si>
  <si>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</si>
  <si>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</si>
  <si>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</si>
  <si>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</si>
  <si>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</si>
  <si>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</si>
  <si>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</si>
  <si>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</si>
  <si>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</si>
  <si>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</si>
  <si>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</si>
  <si>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</si>
  <si>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</si>
  <si>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</si>
  <si>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</si>
  <si>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</si>
  <si>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</si>
  <si>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</si>
  <si>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</si>
  <si>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</si>
  <si>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</si>
  <si>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</si>
  <si>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</si>
  <si>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</si>
  <si>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</si>
  <si>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</si>
  <si>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</si>
  <si>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</si>
  <si>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</si>
  <si>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</si>
  <si>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</si>
  <si>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</si>
  <si>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</si>
  <si>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</si>
  <si>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</si>
  <si>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</si>
  <si>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</si>
  <si>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</si>
  <si>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</si>
  <si>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</si>
  <si>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</si>
  <si>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</si>
  <si>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</si>
  <si>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</si>
  <si>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</si>
  <si>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</si>
  <si>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</si>
  <si>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</si>
  <si>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</si>
  <si>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</si>
  <si>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</si>
  <si>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</si>
  <si>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</si>
  <si>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</si>
  <si>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</si>
  <si>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</si>
  <si>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</si>
  <si>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</si>
  <si>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</si>
  <si>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</si>
  <si>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</si>
  <si>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</si>
  <si>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</si>
  <si>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</si>
  <si>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</si>
  <si>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</si>
  <si>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</si>
  <si>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</si>
  <si>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</si>
  <si>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</si>
  <si>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</si>
  <si>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</si>
  <si>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</si>
  <si>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</si>
  <si>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</si>
  <si>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</si>
  <si>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</si>
  <si>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</si>
  <si>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</si>
  <si>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</si>
  <si>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</si>
  <si>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</si>
  <si>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</si>
  <si>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</si>
  <si>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</si>
  <si>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</si>
  <si>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</si>
  <si>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</si>
  <si>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</si>
  <si>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</si>
  <si>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</si>
  <si>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</si>
  <si>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</si>
  <si>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</si>
  <si>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</si>
  <si>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</si>
  <si>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</si>
  <si>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</si>
  <si>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2023-październik 2023</t>
  </si>
  <si>
    <t>lipiec  2023-listopad 2024</t>
  </si>
  <si>
    <t>marzec 2023-listopad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</si>
  <si>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</si>
  <si>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</si>
  <si>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</si>
  <si>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</si>
  <si>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</si>
  <si>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</si>
  <si>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</si>
  <si>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</si>
  <si>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</si>
  <si>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</si>
  <si>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</si>
  <si>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</si>
  <si>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</si>
  <si>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</si>
  <si>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</si>
  <si>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</si>
  <si>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</si>
  <si>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</si>
  <si>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</si>
  <si>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</si>
  <si>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</si>
  <si>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</si>
  <si>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</si>
  <si>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</si>
  <si>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</si>
  <si>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</si>
  <si>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</si>
  <si>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</si>
  <si>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</si>
  <si>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</si>
  <si>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</si>
  <si>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</si>
  <si>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</si>
  <si>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</si>
  <si>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</si>
  <si>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</si>
  <si>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</si>
  <si>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</si>
  <si>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</si>
  <si>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</si>
  <si>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</si>
  <si>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</si>
  <si>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</si>
  <si>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</si>
  <si>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</si>
  <si>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</si>
  <si>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</si>
  <si>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</si>
  <si>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</si>
  <si>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</si>
  <si>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GMINA PSARY (zadanie przeniesione na listę podstawową)</t>
  </si>
  <si>
    <t>GMINA PSARY  (zadanie przeniesione na listę podstawową)</t>
  </si>
  <si>
    <t>MIASTO BYTOM  (zadanie przeniesione na listę podstawową)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</si>
  <si>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</si>
  <si>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</si>
  <si>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</si>
  <si>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</si>
  <si>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</si>
  <si>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październik 2023-wrzesień 2024</t>
  </si>
  <si>
    <t>GMINA OGRODZIENIEC (zadanie usunięte z listy na podstawie art. 28 ust. 7 ustawy z dnia 28 października 2018 r. o Rządowym Funduszu Rozwoju Dróg)</t>
  </si>
  <si>
    <t>POWIAT GLIWICKI (zadanie przeniesione na listę podstawową)</t>
  </si>
  <si>
    <t>MIASTO SIEMIANOWICE ŚLĄSKIE (zadanie przeniesione na listę podstawową)</t>
  </si>
  <si>
    <t xml:space="preserve">MIASTO SIEMIANOWICE ŚLĄSKIE </t>
  </si>
  <si>
    <t>64**</t>
  </si>
  <si>
    <t>65**</t>
  </si>
  <si>
    <t>GMINA GOLESZÓW  (zadanie przeniesione na listę podstawową)</t>
  </si>
  <si>
    <t>GMINA LUBLINIEC  (zadanie przeniesione na listę podstawową)</t>
  </si>
  <si>
    <t>listopad 2023-grudzień 2024</t>
  </si>
  <si>
    <t>listopad 2023-pazdziernik 2024</t>
  </si>
  <si>
    <t>grudzień 2023-czerwiec 2024</t>
  </si>
  <si>
    <t>wrzesień 2021 - listopad 2023</t>
  </si>
  <si>
    <t>GMINA GOLESZÓW (rezygnacja wnioskodawcy z realizacji zadania)</t>
  </si>
  <si>
    <t>grudzień 2023-maj 2025</t>
  </si>
  <si>
    <t>33*</t>
  </si>
  <si>
    <t>* Kwota dofinansowania zmniejszona do limitu dostępnych środków na rok 2024</t>
  </si>
  <si>
    <t>GMINA BOJSZOWY (rezygnacja wnioskodawcy z realizacji zadania)</t>
  </si>
  <si>
    <t>GMINA WILKOWICE (rezygnacja wnioskodawcy z realizacji zadania)</t>
  </si>
  <si>
    <t>GMINA RACIBÓRZ (rezygnacja wnioskodawcy z realizacji zadania)</t>
  </si>
  <si>
    <t>GMINA LUBLINIEC (rezygnacja wnioskodawcy z realizacji zadania)</t>
  </si>
  <si>
    <t>MIASTO SIEMIANOWICE ŚLĄSKIE  (rezygnacja wnioskodawcy z realizacji zadania)</t>
  </si>
  <si>
    <t>GMINA ŁAZY  (rezygnacja wnioskodawcy z realizacji zadania)</t>
  </si>
  <si>
    <t>GMINA OŻAROWICE (rezygnacja Wnioskodawcy z realizacji zadania)</t>
  </si>
  <si>
    <t>ZATWIERDZAM
wz. WOJEWODY ŚLĄSKIEGO
JAN CHRZĄSZCZ
I WICEWOJEWODA ŚLĄSKI
-podpisano elektronicznie-
Katowice, /elektroniczny znacznik czasu/</t>
  </si>
  <si>
    <t>Lista zmieniona nr 12 zadań rekomendowanych do dofinansowania w ramach Rządowego Funduszu Rozwoju Dróg</t>
  </si>
  <si>
    <t>GMINA KONIECPOL (zadanie przeniesione na listę podstawową)</t>
  </si>
  <si>
    <t>* Kwota dofinansowania zmniejszona do limitu dostępnych środków na rok 2023</t>
  </si>
  <si>
    <t>GMINA ORZESZE (zadanie przeniesione na listę podstawową</t>
  </si>
  <si>
    <t>GMINA CIESZYN (zadanie przeniesione na listę podstawową</t>
  </si>
  <si>
    <t>71**</t>
  </si>
  <si>
    <t>72*</t>
  </si>
  <si>
    <t>listopad 2023 - listopad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</si>
</sst>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6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  <font>
      <b/>
      <sz val="15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4" fontId="2" fillId="7" borderId="0" xfId="0" applyNumberFormat="1" applyFont="1" applyFill="1"/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165" fontId="0" fillId="6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165" fontId="3" fillId="6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65" fontId="55" fillId="6" borderId="0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165" fontId="0" fillId="6" borderId="0" xfId="0" applyNumberFormat="1" applyFill="1" applyBorder="1" applyAlignment="1">
      <alignment horizontal="center" wrapText="1"/>
    </xf>
    <xf numFmtId="165" fontId="0" fillId="6" borderId="43" xfId="0" applyNumberForma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9E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topLeftCell="G40" zoomScaleNormal="100" zoomScaleSheetLayoutView="100" workbookViewId="0">
      <selection activeCell="N55" sqref="N55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8" width="15.7109375" style="5" customWidth="1"/>
    <col min="9" max="9" width="16.85546875" style="5" customWidth="1"/>
    <col min="10" max="10" width="22.140625" style="5" customWidth="1"/>
    <col min="11" max="15" width="15.7109375" style="5" customWidth="1"/>
    <col min="16" max="16" width="9.140625" style="5"/>
    <col min="17" max="17" width="13.42578125" style="5" bestFit="1" customWidth="1"/>
    <col min="18" max="16384" width="9.140625" style="3"/>
  </cols>
  <sheetData>
    <row r="1" spans="1:24" s="264" customFormat="1" ht="30" customHeight="1" thickBot="1">
      <c r="A1" s="300" t="s">
        <v>649</v>
      </c>
      <c r="B1" s="261"/>
      <c r="C1" s="262"/>
      <c r="D1" s="262"/>
      <c r="E1" s="262"/>
      <c r="F1" s="262"/>
      <c r="G1" s="262"/>
      <c r="H1" s="262"/>
      <c r="I1" s="383"/>
      <c r="J1" s="262"/>
      <c r="K1" s="262"/>
      <c r="L1" s="262"/>
      <c r="M1" s="262"/>
      <c r="N1" s="262"/>
      <c r="O1" s="262"/>
      <c r="P1" s="262"/>
      <c r="Q1" s="262"/>
      <c r="R1" s="263"/>
      <c r="S1" s="263"/>
      <c r="T1" s="263"/>
      <c r="U1" s="263"/>
      <c r="V1" s="263"/>
      <c r="W1" s="263"/>
      <c r="X1" s="263"/>
    </row>
    <row r="2" spans="1:24" s="268" customFormat="1" ht="14.45" customHeight="1">
      <c r="A2" s="265"/>
      <c r="B2" s="266"/>
      <c r="C2" s="414"/>
      <c r="D2" s="414"/>
      <c r="E2" s="415"/>
      <c r="F2" s="390" t="s">
        <v>648</v>
      </c>
      <c r="G2" s="391"/>
      <c r="H2" s="391"/>
      <c r="I2" s="391"/>
      <c r="J2" s="391"/>
      <c r="K2" s="391"/>
      <c r="L2" s="391"/>
      <c r="M2" s="391"/>
      <c r="N2" s="392"/>
      <c r="O2" s="265"/>
      <c r="P2" s="265"/>
      <c r="Q2" s="265"/>
      <c r="R2" s="267"/>
      <c r="S2" s="267"/>
      <c r="T2" s="267"/>
      <c r="U2" s="267"/>
      <c r="V2" s="267"/>
      <c r="W2" s="267"/>
      <c r="X2" s="267"/>
    </row>
    <row r="3" spans="1:24" s="268" customFormat="1">
      <c r="A3" s="269"/>
      <c r="B3" s="266"/>
      <c r="C3" s="265"/>
      <c r="D3" s="412"/>
      <c r="E3" s="413"/>
      <c r="F3" s="393"/>
      <c r="G3" s="394"/>
      <c r="H3" s="394"/>
      <c r="I3" s="394"/>
      <c r="J3" s="394"/>
      <c r="K3" s="394"/>
      <c r="L3" s="394"/>
      <c r="M3" s="394"/>
      <c r="N3" s="395"/>
      <c r="O3" s="270"/>
      <c r="P3" s="270"/>
      <c r="Q3" s="270"/>
      <c r="X3" s="267"/>
    </row>
    <row r="4" spans="1:24" s="268" customFormat="1">
      <c r="A4" s="352" t="s">
        <v>566</v>
      </c>
      <c r="B4" s="353"/>
      <c r="C4" s="273"/>
      <c r="D4" s="277"/>
      <c r="E4" s="276"/>
      <c r="F4" s="393"/>
      <c r="G4" s="394"/>
      <c r="H4" s="394"/>
      <c r="I4" s="394"/>
      <c r="J4" s="394"/>
      <c r="K4" s="394"/>
      <c r="L4" s="394"/>
      <c r="M4" s="394"/>
      <c r="N4" s="395"/>
      <c r="O4" s="270"/>
      <c r="P4" s="270"/>
      <c r="Q4" s="270"/>
      <c r="X4" s="274"/>
    </row>
    <row r="5" spans="1:24" s="268" customFormat="1">
      <c r="A5" s="354"/>
      <c r="B5" s="353"/>
      <c r="C5" s="273"/>
      <c r="D5" s="277"/>
      <c r="E5" s="276"/>
      <c r="F5" s="393"/>
      <c r="G5" s="394"/>
      <c r="H5" s="394"/>
      <c r="I5" s="394"/>
      <c r="J5" s="394"/>
      <c r="K5" s="394"/>
      <c r="L5" s="394"/>
      <c r="M5" s="394"/>
      <c r="N5" s="395"/>
      <c r="O5" s="270"/>
      <c r="P5" s="270"/>
      <c r="Q5" s="270"/>
      <c r="X5" s="267"/>
    </row>
    <row r="6" spans="1:24" s="268" customFormat="1">
      <c r="A6" s="352" t="s">
        <v>567</v>
      </c>
      <c r="B6" s="353"/>
      <c r="C6" s="275"/>
      <c r="D6" s="273"/>
      <c r="E6" s="276"/>
      <c r="F6" s="393"/>
      <c r="G6" s="394"/>
      <c r="H6" s="394"/>
      <c r="I6" s="394"/>
      <c r="J6" s="394"/>
      <c r="K6" s="394"/>
      <c r="L6" s="394"/>
      <c r="M6" s="394"/>
      <c r="N6" s="395"/>
      <c r="O6" s="270"/>
      <c r="P6" s="270"/>
      <c r="Q6" s="270"/>
      <c r="X6" s="274"/>
    </row>
    <row r="7" spans="1:24" s="268" customFormat="1" ht="15.75" thickBot="1">
      <c r="A7" s="354"/>
      <c r="B7" s="353"/>
      <c r="C7" s="276"/>
      <c r="D7" s="277"/>
      <c r="E7" s="276"/>
      <c r="F7" s="396"/>
      <c r="G7" s="397"/>
      <c r="H7" s="397"/>
      <c r="I7" s="397"/>
      <c r="J7" s="397"/>
      <c r="K7" s="397"/>
      <c r="L7" s="397"/>
      <c r="M7" s="397"/>
      <c r="N7" s="398"/>
      <c r="O7" s="270"/>
      <c r="P7" s="270"/>
      <c r="Q7" s="270"/>
      <c r="X7" s="267"/>
    </row>
    <row r="8" spans="1:24" s="268" customFormat="1" ht="17.25" customHeight="1">
      <c r="A8" s="354"/>
      <c r="B8" s="353"/>
      <c r="C8" s="276"/>
      <c r="D8" s="273"/>
      <c r="E8" s="276"/>
      <c r="F8" s="277"/>
      <c r="G8" s="276"/>
      <c r="H8" s="273"/>
      <c r="J8" s="278"/>
      <c r="K8" s="356"/>
      <c r="Q8" s="270"/>
      <c r="X8" s="267"/>
    </row>
    <row r="9" spans="1:24" s="268" customFormat="1" ht="18.75" customHeight="1">
      <c r="A9" s="354"/>
      <c r="B9" s="353"/>
      <c r="C9" s="273"/>
      <c r="F9" s="416"/>
      <c r="G9" s="416"/>
      <c r="H9" s="416"/>
      <c r="I9" s="277"/>
      <c r="J9" s="277"/>
      <c r="K9" s="277"/>
      <c r="L9" s="277"/>
      <c r="M9" s="277"/>
      <c r="N9" s="277"/>
      <c r="O9" s="277"/>
      <c r="P9" s="277"/>
      <c r="Q9" s="270"/>
      <c r="X9" s="267"/>
    </row>
    <row r="10" spans="1:24" s="268" customFormat="1" ht="15.75" customHeight="1">
      <c r="A10" s="273"/>
      <c r="B10" s="272"/>
      <c r="C10" s="273"/>
      <c r="D10" s="276"/>
      <c r="E10" s="355"/>
      <c r="F10" s="416"/>
      <c r="G10" s="416"/>
      <c r="H10" s="416"/>
      <c r="I10" s="277"/>
      <c r="J10" s="277"/>
      <c r="K10" s="277"/>
      <c r="L10" s="277"/>
      <c r="M10" s="277"/>
      <c r="N10" s="277"/>
      <c r="O10" s="277"/>
      <c r="P10" s="270"/>
      <c r="Q10" s="270"/>
      <c r="X10" s="267"/>
    </row>
    <row r="11" spans="1:24" s="268" customFormat="1" ht="20.100000000000001" customHeight="1" thickBot="1">
      <c r="A11" s="271" t="s">
        <v>0</v>
      </c>
      <c r="B11" s="272"/>
      <c r="C11" s="273"/>
      <c r="E11" s="276"/>
      <c r="F11" s="417"/>
      <c r="G11" s="417"/>
      <c r="H11" s="417"/>
      <c r="I11" s="279"/>
      <c r="J11" s="388"/>
      <c r="K11" s="278"/>
      <c r="L11" s="278"/>
      <c r="M11" s="278"/>
      <c r="N11" s="278"/>
      <c r="O11" s="278"/>
      <c r="P11" s="270"/>
      <c r="Q11" s="381"/>
      <c r="X11" s="267"/>
    </row>
    <row r="12" spans="1:24" ht="20.100000000000001" customHeight="1">
      <c r="A12" s="399" t="s">
        <v>1</v>
      </c>
      <c r="B12" s="401" t="s">
        <v>31</v>
      </c>
      <c r="C12" s="403" t="s">
        <v>18</v>
      </c>
      <c r="D12" s="405" t="s">
        <v>19</v>
      </c>
      <c r="E12" s="407" t="s">
        <v>20</v>
      </c>
      <c r="F12" s="409" t="s">
        <v>12</v>
      </c>
      <c r="G12" s="410"/>
      <c r="H12" s="410"/>
      <c r="I12" s="410"/>
      <c r="J12" s="410"/>
      <c r="K12" s="410"/>
      <c r="L12" s="410"/>
      <c r="M12" s="410"/>
      <c r="N12" s="410"/>
      <c r="O12" s="411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0"/>
      <c r="B13" s="402"/>
      <c r="C13" s="404"/>
      <c r="D13" s="406"/>
      <c r="E13" s="408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podst'!K3:K44)</f>
        <v>31</v>
      </c>
      <c r="C14" s="40">
        <f>SUM('pow podst'!J3:J44)</f>
        <v>300076826.27000004</v>
      </c>
      <c r="D14" s="41">
        <f>SUM('pow podst'!L3:L44)</f>
        <v>151259427.31999999</v>
      </c>
      <c r="E14" s="42">
        <f>SUM('pow podst'!K3:K44)</f>
        <v>148817398.95000002</v>
      </c>
      <c r="F14" s="43">
        <f>SUM('pow podst'!N3:N44)</f>
        <v>0</v>
      </c>
      <c r="G14" s="40">
        <f>SUM('pow podst'!O3:O44)</f>
        <v>0</v>
      </c>
      <c r="H14" s="40">
        <f>SUM('pow podst'!P3:P44)</f>
        <v>11897858.25</v>
      </c>
      <c r="I14" s="40">
        <f>SUM('pow podst'!Q3:Q44)</f>
        <v>31156627.969999999</v>
      </c>
      <c r="J14" s="40">
        <f>SUM('pow podst'!R3:R44)</f>
        <v>67922919.290000007</v>
      </c>
      <c r="K14" s="40">
        <f>SUM('pow podst'!S3:S44)</f>
        <v>31810084.439999998</v>
      </c>
      <c r="L14" s="40">
        <f>SUM('pow podst'!T3:T44)</f>
        <v>6029909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podst'!C3:C44,"K")</f>
        <v>13</v>
      </c>
      <c r="C15" s="72">
        <f>SUMIF('pow podst'!C3:C44,"K",'pow podst'!J3:J44)</f>
        <v>138713390.44999999</v>
      </c>
      <c r="D15" s="73">
        <f>SUMIF('pow podst'!C3:C44,"K",'pow podst'!L3:L44)</f>
        <v>68345229.530000016</v>
      </c>
      <c r="E15" s="25">
        <f>SUMIF('pow podst'!C3:C44,"K",'pow podst'!K3:K44)</f>
        <v>70368160.920000002</v>
      </c>
      <c r="F15" s="78">
        <f>SUMIF('pow podst'!$C$3:$C$44,"K",'pow podst'!N3:N44)</f>
        <v>0</v>
      </c>
      <c r="G15" s="72">
        <f>SUMIF('pow podst'!$C$3:$C$44,"K",'pow podst'!O3:O44)</f>
        <v>0</v>
      </c>
      <c r="H15" s="72">
        <f>SUMIF('pow podst'!$C$3:$C$44,"K",'pow podst'!P3:P44)</f>
        <v>11897858.25</v>
      </c>
      <c r="I15" s="72">
        <f>SUMIF('pow podst'!$C$3:$C$44,"K",'pow podst'!Q3:Q44)</f>
        <v>31156627.969999999</v>
      </c>
      <c r="J15" s="72">
        <f>SUMIF('pow podst'!$C$3:$C$44,"K",'pow podst'!R3:R44)</f>
        <v>24368070.43</v>
      </c>
      <c r="K15" s="72">
        <f>SUMIF('pow podst'!$C$3:$C$44,"K",'pow podst'!S3:S44)</f>
        <v>2945604.27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podst'!C3:C44,"N")</f>
        <v>11</v>
      </c>
      <c r="C16" s="74">
        <f>SUMIF('pow podst'!C3:C44,"N",'pow podst'!J3:J44)</f>
        <v>46848063.700000003</v>
      </c>
      <c r="D16" s="75">
        <f>SUMIF('pow podst'!C3:C44,"N",'pow podst'!L3:L44)</f>
        <v>22768164.329999998</v>
      </c>
      <c r="E16" s="24">
        <f>SUMIF('pow podst'!C3:C44,"N",'pow podst'!K3:K44)</f>
        <v>24079899.370000001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0</v>
      </c>
      <c r="I16" s="74">
        <f>SUMIF('pow podst'!$C$3:$C$44,"N",'pow podst'!Q3:Q44)</f>
        <v>0</v>
      </c>
      <c r="J16" s="74">
        <f>SUMIF('pow podst'!$C$3:$C$44,"N",'pow podst'!R3:R44)</f>
        <v>24079899.370000001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podst'!C3:C44,"W")</f>
        <v>7</v>
      </c>
      <c r="C17" s="76">
        <f>SUMIF('pow podst'!C3:C44,"W",'pow podst'!J3:J44)</f>
        <v>114515372.12</v>
      </c>
      <c r="D17" s="77">
        <f>SUMIF('pow podst'!C3:C44,"W",'pow podst'!L3:L44)</f>
        <v>60146033.460000001</v>
      </c>
      <c r="E17" s="48">
        <f>SUMIF('pow podst'!C3:C44,"W",'pow podst'!K3:K44)</f>
        <v>54369338.660000004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0</v>
      </c>
      <c r="I17" s="76">
        <f>SUMIF('pow podst'!$C$3:$C$44,"W",'pow podst'!Q3:Q44)</f>
        <v>0</v>
      </c>
      <c r="J17" s="76">
        <f>SUMIF('pow podst'!$C$3:$C$44,"W",'pow podst'!R3:R44)</f>
        <v>19474949.490000002</v>
      </c>
      <c r="K17" s="76">
        <f>SUMIF('pow podst'!$C$3:$C$44,"W",'pow podst'!S3:S44)</f>
        <v>28864480.170000002</v>
      </c>
      <c r="L17" s="76">
        <f>SUMIF('pow podst'!$C$3:$C$44,"W",'pow podst'!T3:T44)</f>
        <v>6029909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podst'!L3:L74)</f>
        <v>60</v>
      </c>
      <c r="C18" s="40">
        <f>SUM('gm podst'!K3:K74)</f>
        <v>315397184.15000004</v>
      </c>
      <c r="D18" s="41">
        <f>SUM('gm podst'!M3:M74)</f>
        <v>170251241.25000003</v>
      </c>
      <c r="E18" s="42">
        <f>SUM('gm podst'!L3:L74)</f>
        <v>145145942.90000004</v>
      </c>
      <c r="F18" s="84">
        <f>SUM('gm podst'!O3:O74)</f>
        <v>0</v>
      </c>
      <c r="G18" s="84">
        <f>SUM('gm podst'!P3:P74)</f>
        <v>0</v>
      </c>
      <c r="H18" s="84">
        <f>SUM('gm podst'!Q3:Q74)</f>
        <v>9360007.4000000004</v>
      </c>
      <c r="I18" s="84">
        <f>SUM('gm podst'!R3:R74)</f>
        <v>19662608.82</v>
      </c>
      <c r="J18" s="84">
        <f>SUM('gm podst'!S3:S74)</f>
        <v>71143556.229999989</v>
      </c>
      <c r="K18" s="84">
        <f>SUM('gm podst'!T3:T74)</f>
        <v>26121728.469999999</v>
      </c>
      <c r="L18" s="84">
        <f>SUM('gm podst'!U3:U74)</f>
        <v>10120578</v>
      </c>
      <c r="M18" s="84">
        <f>SUM('gm podst'!V3:V74)</f>
        <v>4830187.4800000004</v>
      </c>
      <c r="N18" s="84">
        <f>SUM('gm podst'!W3:W74)</f>
        <v>2193001</v>
      </c>
      <c r="O18" s="84">
        <f>SUM('gm podst'!X3:X74)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podst'!C3:C74,"K")</f>
        <v>22</v>
      </c>
      <c r="C19" s="72">
        <f>SUMIF('gm podst'!C3:C74,"K",'gm podst'!K3:K74)</f>
        <v>132218971.00999999</v>
      </c>
      <c r="D19" s="73">
        <f>SUMIF('gm podst'!C3:C74,"K",'gm podst'!M3:M74)</f>
        <v>72932277.940000013</v>
      </c>
      <c r="E19" s="25">
        <f>SUMIF('gm podst'!C3:C74,"K",'gm podst'!L3:L74)</f>
        <v>59286693.07</v>
      </c>
      <c r="F19" s="78">
        <f>SUMIF('gm podst'!$C$3:$C$74,"K",'gm podst'!O3:O74)</f>
        <v>0</v>
      </c>
      <c r="G19" s="78">
        <f>SUMIF('gm podst'!$C$3:$C$74,"K",'gm podst'!P3:P74)</f>
        <v>0</v>
      </c>
      <c r="H19" s="78">
        <f>SUMIF('gm podst'!$C$3:$C$74,"K",'gm podst'!Q3:Q74)</f>
        <v>9360007.4000000004</v>
      </c>
      <c r="I19" s="78">
        <f>SUMIF('gm podst'!$C$3:$C$74,"K",'gm podst'!R3:R74)</f>
        <v>19662608.82</v>
      </c>
      <c r="J19" s="78">
        <f>SUMIF('gm podst'!$C$3:$C$74,"K",'gm podst'!S3:S74)</f>
        <v>24459871.849999998</v>
      </c>
      <c r="K19" s="78">
        <f>SUMIF('gm podst'!$C$3:$C$74,"K",'gm podst'!T3:T74)</f>
        <v>3765099.5</v>
      </c>
      <c r="L19" s="78">
        <f>SUMIF('gm podst'!$C$3:$C$74,"K",'gm podst'!U3:U74)</f>
        <v>1011161.5</v>
      </c>
      <c r="M19" s="78">
        <f>SUMIF('gm podst'!$C$3:$C$74,"K",'gm podst'!V3:V74)</f>
        <v>1027944</v>
      </c>
      <c r="N19" s="78">
        <f>SUMIF('gm podst'!$C$3:$C$74,"K",'gm podst'!W3:W74)</f>
        <v>0</v>
      </c>
      <c r="O19" s="78">
        <f>SUMIF('gm podst'!$C$3:$C$74,"K",'gm podst'!X3:X74)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podst'!C3:C74,"N")</f>
        <v>21</v>
      </c>
      <c r="C20" s="74">
        <f>SUMIF('gm podst'!C3:C74,"N",'gm podst'!K3:K74)</f>
        <v>72550388.169999987</v>
      </c>
      <c r="D20" s="75">
        <f>SUMIF('gm podst'!C3:C74,"N",'gm podst'!M3:M74)</f>
        <v>36908149.789999999</v>
      </c>
      <c r="E20" s="24">
        <f>SUMIF('gm podst'!C3:C74,"N",'gm podst'!L3:L74)</f>
        <v>35642238.380000003</v>
      </c>
      <c r="F20" s="80">
        <f>SUMIF('gm podst'!$C$3:$C$74,"N",'gm podst'!O3:O74)</f>
        <v>0</v>
      </c>
      <c r="G20" s="80">
        <f>SUMIF('gm podst'!$C$3:$C$74,"N",'gm podst'!P3:P74)</f>
        <v>0</v>
      </c>
      <c r="H20" s="80">
        <f>SUMIF('gm podst'!$C$3:$C$74,"N",'gm podst'!Q3:Q74)</f>
        <v>0</v>
      </c>
      <c r="I20" s="80">
        <f>SUMIF('gm podst'!$C$3:$C$74,"N",'gm podst'!R3:R74)</f>
        <v>0</v>
      </c>
      <c r="J20" s="80">
        <f>SUMIF('gm podst'!$C$3:$C$74,"N",'gm podst'!S3:S74)</f>
        <v>35642238.380000003</v>
      </c>
      <c r="K20" s="80">
        <f>SUMIF('gm podst'!$C$3:$C$74,"N",'gm podst'!T3:T74)</f>
        <v>0</v>
      </c>
      <c r="L20" s="80">
        <f>SUMIF('gm podst'!$C$3:$C$74,"N",'gm podst'!U3:U74)</f>
        <v>0</v>
      </c>
      <c r="M20" s="80">
        <f>SUMIF('gm podst'!$C$3:$C$74,"N",'gm podst'!V3:V74)</f>
        <v>0</v>
      </c>
      <c r="N20" s="80">
        <f>SUMIF('gm podst'!$C$3:$C$74,"N",'gm podst'!W3:W74)</f>
        <v>0</v>
      </c>
      <c r="O20" s="80">
        <f>SUMIF('gm podst'!$C$3:$C$74,"N",'gm podst'!X3:X74)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podst'!C3:C74,"W")</f>
        <v>17</v>
      </c>
      <c r="C21" s="76">
        <f>SUMIF('gm podst'!C3:C74,"W",'gm podst'!K3:K74)</f>
        <v>110627824.97</v>
      </c>
      <c r="D21" s="77">
        <f>SUMIF('gm podst'!C3:C74,"W",'gm podst'!M3:M74)</f>
        <v>60410813.519999996</v>
      </c>
      <c r="E21" s="48">
        <f>SUMIF('gm podst'!C3:C74,"W",'gm podst'!L3:L74)</f>
        <v>50217011.449999996</v>
      </c>
      <c r="F21" s="82">
        <f>SUMIF('gm podst'!$C$3:$C$74,"W",'gm podst'!O3:O74)</f>
        <v>0</v>
      </c>
      <c r="G21" s="82">
        <f>SUMIF('gm podst'!$C$3:$C$74,"W",'gm podst'!P3:P74)</f>
        <v>0</v>
      </c>
      <c r="H21" s="82">
        <f>SUMIF('gm podst'!$C$3:$C$74,"W",'gm podst'!Q3:Q74)</f>
        <v>0</v>
      </c>
      <c r="I21" s="82">
        <f>SUMIF('gm podst'!$C$3:$C$74,"W",'gm podst'!R3:R74)</f>
        <v>0</v>
      </c>
      <c r="J21" s="82">
        <f>SUMIF('gm podst'!$C$3:$C$74,"W",'gm podst'!S3:S74)</f>
        <v>11041446</v>
      </c>
      <c r="K21" s="82">
        <f>SUMIF('gm podst'!$C$3:$C$74,"W",'gm podst'!T3:T74)</f>
        <v>22356628.970000003</v>
      </c>
      <c r="L21" s="82">
        <f>SUMIF('gm podst'!$C$3:$C$74,"W",'gm podst'!U3:U74)</f>
        <v>9109416.5</v>
      </c>
      <c r="M21" s="82">
        <f>SUMIF('gm podst'!$C$3:$C$74,"W",'gm podst'!V3:V74)</f>
        <v>3802243.48</v>
      </c>
      <c r="N21" s="82">
        <f>SUMIF('gm podst'!$C$3:$C$74,"W",'gm podst'!W3:W74)</f>
        <v>2193001</v>
      </c>
      <c r="O21" s="82">
        <f>SUMIF('gm podst'!$C$3:$C$74,"W",'gm podst'!X3:X74)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4" t="s">
        <v>38</v>
      </c>
      <c r="B22" s="195">
        <f>B14+B18</f>
        <v>91</v>
      </c>
      <c r="C22" s="196">
        <f>C14+C18</f>
        <v>615474010.42000008</v>
      </c>
      <c r="D22" s="197">
        <f t="shared" ref="C22:O24" si="2">D14+D18</f>
        <v>321510668.57000005</v>
      </c>
      <c r="E22" s="198">
        <f t="shared" si="2"/>
        <v>293963341.85000002</v>
      </c>
      <c r="F22" s="199">
        <f t="shared" si="2"/>
        <v>0</v>
      </c>
      <c r="G22" s="196">
        <f>G14+G18</f>
        <v>0</v>
      </c>
      <c r="H22" s="196">
        <f t="shared" si="2"/>
        <v>21257865.649999999</v>
      </c>
      <c r="I22" s="196">
        <f t="shared" si="2"/>
        <v>50819236.789999999</v>
      </c>
      <c r="J22" s="196">
        <f t="shared" si="2"/>
        <v>139066475.51999998</v>
      </c>
      <c r="K22" s="196">
        <f t="shared" si="2"/>
        <v>57931812.909999996</v>
      </c>
      <c r="L22" s="196">
        <f t="shared" si="2"/>
        <v>16150487</v>
      </c>
      <c r="M22" s="196">
        <f t="shared" si="2"/>
        <v>4830187.4800000004</v>
      </c>
      <c r="N22" s="196">
        <f t="shared" si="2"/>
        <v>2193001</v>
      </c>
      <c r="O22" s="200">
        <f t="shared" si="2"/>
        <v>1714275.5</v>
      </c>
      <c r="P22" s="201" t="b">
        <f t="shared" si="0"/>
        <v>1</v>
      </c>
      <c r="Q22" s="202" t="b">
        <f>E22=SUM(F22:O22)</f>
        <v>1</v>
      </c>
      <c r="R22" s="203"/>
      <c r="S22" s="203"/>
      <c r="T22" s="204"/>
      <c r="U22" s="204"/>
      <c r="V22" s="204"/>
      <c r="W22" s="204"/>
      <c r="X22" s="204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32</v>
      </c>
      <c r="C24" s="28">
        <f t="shared" si="2"/>
        <v>119398451.86999999</v>
      </c>
      <c r="D24" s="30">
        <f t="shared" si="2"/>
        <v>59676314.119999997</v>
      </c>
      <c r="E24" s="24">
        <f t="shared" si="2"/>
        <v>59722137.75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59722137.75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24</v>
      </c>
      <c r="C25" s="54">
        <f t="shared" ref="C25:O25" si="3">C17+C21</f>
        <v>225143197.09</v>
      </c>
      <c r="D25" s="55">
        <f t="shared" si="3"/>
        <v>120556846.97999999</v>
      </c>
      <c r="E25" s="48">
        <f t="shared" si="3"/>
        <v>104586350.11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30516395.490000002</v>
      </c>
      <c r="K25" s="54">
        <f t="shared" si="3"/>
        <v>51221109.140000001</v>
      </c>
      <c r="L25" s="54">
        <f t="shared" si="3"/>
        <v>15139325.5</v>
      </c>
      <c r="M25" s="54">
        <f t="shared" si="3"/>
        <v>3802243.48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0</v>
      </c>
      <c r="C26" s="40">
        <f>SUM('pow rez'!J3:J15)</f>
        <v>0</v>
      </c>
      <c r="D26" s="41">
        <f>SUM('pow rez'!L3:L15)</f>
        <v>0</v>
      </c>
      <c r="E26" s="42">
        <f>SUM('pow rez'!K3:K15)</f>
        <v>0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0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0</v>
      </c>
      <c r="C27" s="74">
        <f>SUMIF('pow rez'!C3:C15,"N",'pow rez'!J3:J15)</f>
        <v>0</v>
      </c>
      <c r="D27" s="75">
        <f>SUMIF('pow rez'!C3:C15,"N",'pow rez'!L3:L15)</f>
        <v>0</v>
      </c>
      <c r="E27" s="24">
        <f>SUMIF('pow rez'!C3:C15,"N",'pow rez'!K3:K15)</f>
        <v>0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0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17</v>
      </c>
      <c r="C29" s="40">
        <f>SUM('gm rez'!K3:K42)</f>
        <v>33733022</v>
      </c>
      <c r="D29" s="41">
        <f>SUM('gm rez'!M3:M42)</f>
        <v>16683268.800000001</v>
      </c>
      <c r="E29" s="42">
        <f>SUM('gm rez'!L3:L42)</f>
        <v>17049753.199999999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12625358.699999999</v>
      </c>
      <c r="K29" s="40">
        <f>SUM('gm rez'!T3:T42)</f>
        <v>3557627.5</v>
      </c>
      <c r="L29" s="40">
        <f>SUM('gm rez'!U3:U42)</f>
        <v>866767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13</v>
      </c>
      <c r="C30" s="74">
        <f>SUMIF('gm rez'!C3:C42,"N",'gm rez'!K3:K42)</f>
        <v>22745338</v>
      </c>
      <c r="D30" s="75">
        <f>SUMIF('gm rez'!C3:C42,"N",'gm rez'!M3:M42)</f>
        <v>11189426.800000001</v>
      </c>
      <c r="E30" s="24">
        <f>SUMIF('gm rez'!C3:C42,"N",'gm rez'!L3:L42)</f>
        <v>11555911.199999999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389">
        <v>11555911.199999999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4</v>
      </c>
      <c r="C31" s="76">
        <f>SUMIF('gm rez'!C3:C42,"W",'gm rez'!K3:K42)</f>
        <v>10987684</v>
      </c>
      <c r="D31" s="77">
        <f>SUMIF('gm rez'!C3:C42,"W",'gm rez'!M3:M42)</f>
        <v>5493842</v>
      </c>
      <c r="E31" s="48">
        <f>SUMIF('gm rez'!C3:C42,"W",'gm rez'!L3:L42)</f>
        <v>5493842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1069447.5</v>
      </c>
      <c r="K31" s="76">
        <f>SUMIF('gm rez'!C3:C42,"W",'gm rez'!T3:T42)</f>
        <v>3557627.5</v>
      </c>
      <c r="L31" s="76">
        <f>SUMIF('gm rez'!C3:C42,"W",'gm rez'!U3:U42)</f>
        <v>866767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17</v>
      </c>
      <c r="C32" s="58">
        <f t="shared" ref="C32:O32" si="6">C26+C29</f>
        <v>33733022</v>
      </c>
      <c r="D32" s="59">
        <f t="shared" si="6"/>
        <v>16683268.800000001</v>
      </c>
      <c r="E32" s="38">
        <f t="shared" si="6"/>
        <v>17049753.199999999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12625358.699999999</v>
      </c>
      <c r="K32" s="58">
        <f t="shared" si="6"/>
        <v>3557627.5</v>
      </c>
      <c r="L32" s="58">
        <f t="shared" si="6"/>
        <v>866767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13</v>
      </c>
      <c r="C33" s="27">
        <f t="shared" si="7"/>
        <v>22745338</v>
      </c>
      <c r="D33" s="31">
        <f t="shared" si="7"/>
        <v>11189426.800000001</v>
      </c>
      <c r="E33" s="24">
        <f t="shared" si="7"/>
        <v>11555911.199999999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11555911.199999999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4</v>
      </c>
      <c r="C34" s="61">
        <f t="shared" si="8"/>
        <v>10987684</v>
      </c>
      <c r="D34" s="62">
        <f t="shared" si="8"/>
        <v>5493842</v>
      </c>
      <c r="E34" s="63">
        <f t="shared" si="8"/>
        <v>5493842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1069447.5</v>
      </c>
      <c r="K34" s="61">
        <f t="shared" si="8"/>
        <v>3557627.5</v>
      </c>
      <c r="L34" s="61">
        <f t="shared" si="8"/>
        <v>866767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108</v>
      </c>
      <c r="C35" s="66">
        <f t="shared" ref="C35:O35" si="9">C22+C32</f>
        <v>649207032.42000008</v>
      </c>
      <c r="D35" s="67">
        <f t="shared" si="9"/>
        <v>338193937.37000006</v>
      </c>
      <c r="E35" s="98">
        <f t="shared" si="9"/>
        <v>311013095.05000001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151691834.21999997</v>
      </c>
      <c r="K35" s="66">
        <f t="shared" si="9"/>
        <v>61489440.409999996</v>
      </c>
      <c r="L35" s="66">
        <f t="shared" si="9"/>
        <v>17017254</v>
      </c>
      <c r="M35" s="66">
        <f t="shared" si="9"/>
        <v>4830187.4800000004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45</v>
      </c>
      <c r="C37" s="101">
        <f t="shared" ref="C37:O38" si="11">C24+C33</f>
        <v>142143789.87</v>
      </c>
      <c r="D37" s="101">
        <f t="shared" si="11"/>
        <v>70865740.920000002</v>
      </c>
      <c r="E37" s="101">
        <f t="shared" si="11"/>
        <v>71278048.950000003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71278048.950000003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28</v>
      </c>
      <c r="C38" s="71">
        <f t="shared" si="11"/>
        <v>236130881.09</v>
      </c>
      <c r="D38" s="71">
        <f t="shared" si="11"/>
        <v>126050688.97999999</v>
      </c>
      <c r="E38" s="71">
        <f t="shared" si="11"/>
        <v>110080192.11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31585842.990000002</v>
      </c>
      <c r="K38" s="71">
        <f t="shared" si="11"/>
        <v>54778736.640000001</v>
      </c>
      <c r="L38" s="71">
        <f t="shared" si="11"/>
        <v>16006092.5</v>
      </c>
      <c r="M38" s="71">
        <f t="shared" si="11"/>
        <v>3802243.48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1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  <mergeCell ref="F9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8"/>
  <sheetViews>
    <sheetView showGridLines="0" tabSelected="1" view="pageBreakPreview" topLeftCell="A11" zoomScaleNormal="78" zoomScaleSheetLayoutView="100" workbookViewId="0">
      <selection activeCell="I22" sqref="I22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1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1" customWidth="1"/>
    <col min="15" max="15" width="12.7109375" style="301" bestFit="1" customWidth="1"/>
    <col min="16" max="16" width="13.28515625" style="301" bestFit="1" customWidth="1"/>
    <col min="17" max="17" width="17.42578125" style="301" customWidth="1"/>
    <col min="18" max="18" width="15.28515625" style="301" customWidth="1"/>
    <col min="19" max="19" width="14.140625" style="301" customWidth="1"/>
    <col min="20" max="20" width="14.28515625" style="301" customWidth="1"/>
    <col min="21" max="21" width="9.85546875" style="301" customWidth="1"/>
    <col min="22" max="22" width="10.7109375" style="301" customWidth="1"/>
    <col min="23" max="23" width="14.140625" style="301" customWidth="1"/>
    <col min="24" max="24" width="15.7109375" style="171" customWidth="1"/>
    <col min="25" max="26" width="15.7109375" style="172" customWidth="1"/>
    <col min="27" max="27" width="15.7109375" style="171" customWidth="1"/>
    <col min="28" max="28" width="9.140625" style="301"/>
    <col min="29" max="29" width="14.42578125" style="301" customWidth="1"/>
    <col min="30" max="30" width="16.85546875" style="301" customWidth="1"/>
    <col min="31" max="31" width="13.7109375" style="301" customWidth="1"/>
    <col min="32" max="32" width="13.85546875" style="301" customWidth="1"/>
    <col min="33" max="16384" width="9.140625" style="301"/>
  </cols>
  <sheetData>
    <row r="1" spans="1:74" s="138" customFormat="1" ht="20.100000000000001" customHeight="1">
      <c r="A1" s="418" t="s">
        <v>4</v>
      </c>
      <c r="B1" s="418" t="s">
        <v>5</v>
      </c>
      <c r="C1" s="428" t="s">
        <v>40</v>
      </c>
      <c r="D1" s="419" t="s">
        <v>6</v>
      </c>
      <c r="E1" s="419" t="s">
        <v>30</v>
      </c>
      <c r="F1" s="419" t="s">
        <v>7</v>
      </c>
      <c r="G1" s="418" t="s">
        <v>24</v>
      </c>
      <c r="H1" s="418" t="s">
        <v>8</v>
      </c>
      <c r="I1" s="418" t="s">
        <v>21</v>
      </c>
      <c r="J1" s="418" t="s">
        <v>9</v>
      </c>
      <c r="K1" s="418" t="s">
        <v>16</v>
      </c>
      <c r="L1" s="419" t="s">
        <v>13</v>
      </c>
      <c r="M1" s="418" t="s">
        <v>11</v>
      </c>
      <c r="N1" s="418" t="s">
        <v>12</v>
      </c>
      <c r="O1" s="418"/>
      <c r="P1" s="418"/>
      <c r="Q1" s="418"/>
      <c r="R1" s="418"/>
      <c r="S1" s="418"/>
      <c r="T1" s="418"/>
      <c r="U1" s="418"/>
      <c r="V1" s="418"/>
      <c r="W1" s="418"/>
      <c r="X1" s="302"/>
      <c r="Y1" s="302"/>
      <c r="Z1" s="302"/>
      <c r="AA1" s="173"/>
      <c r="AB1" s="164"/>
      <c r="AC1" s="299"/>
      <c r="AD1" s="164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</row>
    <row r="2" spans="1:74" s="138" customFormat="1" ht="27.75" customHeight="1">
      <c r="A2" s="418"/>
      <c r="B2" s="418"/>
      <c r="C2" s="429"/>
      <c r="D2" s="420"/>
      <c r="E2" s="420"/>
      <c r="F2" s="420"/>
      <c r="G2" s="418"/>
      <c r="H2" s="418"/>
      <c r="I2" s="418"/>
      <c r="J2" s="418"/>
      <c r="K2" s="418"/>
      <c r="L2" s="420"/>
      <c r="M2" s="418"/>
      <c r="N2" s="385">
        <v>2019</v>
      </c>
      <c r="O2" s="385">
        <v>2020</v>
      </c>
      <c r="P2" s="385">
        <v>2021</v>
      </c>
      <c r="Q2" s="385">
        <v>2022</v>
      </c>
      <c r="R2" s="385">
        <v>2023</v>
      </c>
      <c r="S2" s="385">
        <v>2024</v>
      </c>
      <c r="T2" s="385">
        <v>2025</v>
      </c>
      <c r="U2" s="385">
        <v>2026</v>
      </c>
      <c r="V2" s="385">
        <v>2027</v>
      </c>
      <c r="W2" s="386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164"/>
      <c r="AC2" s="164"/>
      <c r="AD2" s="164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</row>
    <row r="3" spans="1:74" s="316" customFormat="1" ht="33.75">
      <c r="A3" s="205">
        <v>1</v>
      </c>
      <c r="B3" s="205" t="s">
        <v>78</v>
      </c>
      <c r="C3" s="205" t="s">
        <v>42</v>
      </c>
      <c r="D3" s="207" t="s">
        <v>80</v>
      </c>
      <c r="E3" s="208">
        <v>2476</v>
      </c>
      <c r="F3" s="207" t="s">
        <v>83</v>
      </c>
      <c r="G3" s="205" t="s">
        <v>44</v>
      </c>
      <c r="H3" s="221">
        <v>2.0259999999999998</v>
      </c>
      <c r="I3" s="215" t="s">
        <v>85</v>
      </c>
      <c r="J3" s="216">
        <v>13165176.27</v>
      </c>
      <c r="K3" s="216">
        <f>P3+Q3+R3</f>
        <v>6582588.1299999999</v>
      </c>
      <c r="L3" s="216">
        <f>J3-K3</f>
        <v>6582588.1399999997</v>
      </c>
      <c r="M3" s="211">
        <v>0.5</v>
      </c>
      <c r="N3" s="212"/>
      <c r="O3" s="212"/>
      <c r="P3" s="212">
        <v>309000</v>
      </c>
      <c r="Q3" s="327">
        <v>5273588</v>
      </c>
      <c r="R3" s="209">
        <v>1000000.13</v>
      </c>
      <c r="S3" s="209"/>
      <c r="T3" s="209"/>
      <c r="U3" s="210"/>
      <c r="V3" s="328"/>
      <c r="W3" s="210"/>
      <c r="X3" s="335" t="b">
        <f t="shared" ref="X3:X8" si="0">K3=SUM(N3:W3)</f>
        <v>1</v>
      </c>
      <c r="Y3" s="213">
        <f t="shared" ref="Y3:Y32" si="1">ROUND(K3/J3,4)</f>
        <v>0.5</v>
      </c>
      <c r="Z3" s="337" t="b">
        <f t="shared" ref="Z3:Z8" si="2">Y3=M3</f>
        <v>1</v>
      </c>
      <c r="AA3" s="337" t="b">
        <f t="shared" ref="AA3:AA8" si="3">J3=K3+L3</f>
        <v>1</v>
      </c>
      <c r="AB3" s="317"/>
      <c r="AC3" s="317"/>
      <c r="AD3" s="318"/>
      <c r="AE3" s="338"/>
      <c r="AF3" s="338"/>
      <c r="AG3" s="338"/>
    </row>
    <row r="4" spans="1:74" s="319" customFormat="1" ht="22.5">
      <c r="A4" s="205">
        <v>2</v>
      </c>
      <c r="B4" s="205" t="s">
        <v>88</v>
      </c>
      <c r="C4" s="205" t="s">
        <v>42</v>
      </c>
      <c r="D4" s="218" t="s">
        <v>89</v>
      </c>
      <c r="E4" s="208">
        <v>2464</v>
      </c>
      <c r="F4" s="207" t="s">
        <v>92</v>
      </c>
      <c r="G4" s="205" t="s">
        <v>43</v>
      </c>
      <c r="H4" s="221">
        <v>1.1850000000000001</v>
      </c>
      <c r="I4" s="231" t="s">
        <v>588</v>
      </c>
      <c r="J4" s="216">
        <f>K4+L4</f>
        <v>8847769.8100000005</v>
      </c>
      <c r="K4" s="216">
        <f>P4+Q4</f>
        <v>4423884.9000000004</v>
      </c>
      <c r="L4" s="210">
        <v>4423884.91</v>
      </c>
      <c r="M4" s="211">
        <v>0.5</v>
      </c>
      <c r="N4" s="212"/>
      <c r="O4" s="212"/>
      <c r="P4" s="212">
        <v>1620830.5</v>
      </c>
      <c r="Q4" s="209">
        <v>2803054.4</v>
      </c>
      <c r="R4" s="209"/>
      <c r="S4" s="209"/>
      <c r="T4" s="209"/>
      <c r="U4" s="210"/>
      <c r="V4" s="210"/>
      <c r="W4" s="210"/>
      <c r="X4" s="335" t="b">
        <f t="shared" si="0"/>
        <v>1</v>
      </c>
      <c r="Y4" s="213">
        <f t="shared" si="1"/>
        <v>0.5</v>
      </c>
      <c r="Z4" s="337" t="b">
        <f t="shared" si="2"/>
        <v>1</v>
      </c>
      <c r="AA4" s="337" t="b">
        <f t="shared" si="3"/>
        <v>1</v>
      </c>
      <c r="AB4" s="317"/>
      <c r="AC4" s="317"/>
      <c r="AD4" s="318"/>
      <c r="AE4" s="338"/>
      <c r="AF4" s="338"/>
      <c r="AG4" s="338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</row>
    <row r="5" spans="1:74" s="316" customFormat="1" ht="33.75">
      <c r="A5" s="205">
        <v>3</v>
      </c>
      <c r="B5" s="205" t="s">
        <v>77</v>
      </c>
      <c r="C5" s="205" t="s">
        <v>42</v>
      </c>
      <c r="D5" s="218" t="s">
        <v>119</v>
      </c>
      <c r="E5" s="206">
        <v>2402</v>
      </c>
      <c r="F5" s="207" t="s">
        <v>82</v>
      </c>
      <c r="G5" s="205" t="s">
        <v>44</v>
      </c>
      <c r="H5" s="221">
        <v>3.4590000000000001</v>
      </c>
      <c r="I5" s="215" t="s">
        <v>143</v>
      </c>
      <c r="J5" s="216">
        <v>11573674.689999999</v>
      </c>
      <c r="K5" s="216">
        <v>5786837</v>
      </c>
      <c r="L5" s="216">
        <f>J5-K5</f>
        <v>5786837.6899999995</v>
      </c>
      <c r="M5" s="211">
        <v>0.5</v>
      </c>
      <c r="N5" s="212"/>
      <c r="O5" s="212"/>
      <c r="P5" s="212">
        <v>3000000</v>
      </c>
      <c r="Q5" s="327">
        <v>2286837</v>
      </c>
      <c r="R5" s="209">
        <v>500000</v>
      </c>
      <c r="S5" s="209"/>
      <c r="T5" s="209"/>
      <c r="U5" s="209"/>
      <c r="V5" s="334"/>
      <c r="W5" s="209"/>
      <c r="X5" s="335" t="b">
        <f t="shared" si="0"/>
        <v>1</v>
      </c>
      <c r="Y5" s="213">
        <f t="shared" si="1"/>
        <v>0.5</v>
      </c>
      <c r="Z5" s="337" t="b">
        <f t="shared" si="2"/>
        <v>1</v>
      </c>
      <c r="AA5" s="337" t="b">
        <f t="shared" si="3"/>
        <v>1</v>
      </c>
      <c r="AC5" s="317"/>
      <c r="AD5" s="318"/>
      <c r="AE5" s="338"/>
      <c r="AF5" s="338"/>
      <c r="AG5" s="338"/>
    </row>
    <row r="6" spans="1:74" s="316" customFormat="1" ht="22.5">
      <c r="A6" s="205">
        <v>4</v>
      </c>
      <c r="B6" s="205" t="s">
        <v>79</v>
      </c>
      <c r="C6" s="205" t="s">
        <v>42</v>
      </c>
      <c r="D6" s="207" t="s">
        <v>81</v>
      </c>
      <c r="E6" s="206">
        <v>2410</v>
      </c>
      <c r="F6" s="207" t="s">
        <v>84</v>
      </c>
      <c r="G6" s="205" t="s">
        <v>44</v>
      </c>
      <c r="H6" s="221">
        <v>1.7350000000000001</v>
      </c>
      <c r="I6" s="215" t="s">
        <v>636</v>
      </c>
      <c r="J6" s="216">
        <v>5011265</v>
      </c>
      <c r="K6" s="216">
        <v>2505632.5</v>
      </c>
      <c r="L6" s="216">
        <f>J6-K6</f>
        <v>2505632.5</v>
      </c>
      <c r="M6" s="211">
        <v>0.5</v>
      </c>
      <c r="N6" s="212"/>
      <c r="O6" s="212"/>
      <c r="P6" s="212">
        <v>1000000</v>
      </c>
      <c r="Q6" s="327">
        <v>1505632.5</v>
      </c>
      <c r="R6" s="209"/>
      <c r="S6" s="209"/>
      <c r="T6" s="209"/>
      <c r="U6" s="209"/>
      <c r="V6" s="334"/>
      <c r="W6" s="209"/>
      <c r="X6" s="335" t="b">
        <f t="shared" si="0"/>
        <v>1</v>
      </c>
      <c r="Y6" s="213">
        <f t="shared" si="1"/>
        <v>0.5</v>
      </c>
      <c r="Z6" s="337" t="b">
        <f t="shared" si="2"/>
        <v>1</v>
      </c>
      <c r="AA6" s="337" t="b">
        <f t="shared" si="3"/>
        <v>1</v>
      </c>
      <c r="AC6" s="317"/>
      <c r="AD6" s="318"/>
      <c r="AE6" s="338"/>
      <c r="AF6" s="338"/>
      <c r="AG6" s="338"/>
    </row>
    <row r="7" spans="1:74" s="319" customFormat="1" ht="31.5" customHeight="1">
      <c r="A7" s="205">
        <v>5</v>
      </c>
      <c r="B7" s="205" t="s">
        <v>86</v>
      </c>
      <c r="C7" s="205" t="s">
        <v>42</v>
      </c>
      <c r="D7" s="218" t="s">
        <v>118</v>
      </c>
      <c r="E7" s="206">
        <v>2415</v>
      </c>
      <c r="F7" s="207" t="s">
        <v>90</v>
      </c>
      <c r="G7" s="205" t="s">
        <v>44</v>
      </c>
      <c r="H7" s="221">
        <v>1.9630000000000001</v>
      </c>
      <c r="I7" s="231" t="s">
        <v>113</v>
      </c>
      <c r="J7" s="216">
        <v>8079521.5500000007</v>
      </c>
      <c r="K7" s="216">
        <f>P7+Q7</f>
        <v>4443736.8500000006</v>
      </c>
      <c r="L7" s="210">
        <f>J7-K7</f>
        <v>3635784.7</v>
      </c>
      <c r="M7" s="245">
        <v>0.55000000000000004</v>
      </c>
      <c r="N7" s="212"/>
      <c r="O7" s="212"/>
      <c r="P7" s="212">
        <v>3648570.7500000005</v>
      </c>
      <c r="Q7" s="209">
        <v>795166.1</v>
      </c>
      <c r="R7" s="209"/>
      <c r="S7" s="209"/>
      <c r="T7" s="209"/>
      <c r="U7" s="209"/>
      <c r="V7" s="209"/>
      <c r="W7" s="209"/>
      <c r="X7" s="335" t="b">
        <f t="shared" si="0"/>
        <v>1</v>
      </c>
      <c r="Y7" s="213">
        <f t="shared" si="1"/>
        <v>0.55000000000000004</v>
      </c>
      <c r="Z7" s="337" t="b">
        <f t="shared" si="2"/>
        <v>1</v>
      </c>
      <c r="AA7" s="337" t="b">
        <f t="shared" si="3"/>
        <v>1</v>
      </c>
      <c r="AB7" s="316"/>
      <c r="AC7" s="317"/>
      <c r="AD7" s="318"/>
      <c r="AE7" s="338"/>
      <c r="AF7" s="338"/>
      <c r="AG7" s="338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</row>
    <row r="8" spans="1:74" s="319" customFormat="1" ht="22.5">
      <c r="A8" s="205">
        <v>6</v>
      </c>
      <c r="B8" s="205" t="s">
        <v>87</v>
      </c>
      <c r="C8" s="205" t="s">
        <v>42</v>
      </c>
      <c r="D8" s="218" t="s">
        <v>119</v>
      </c>
      <c r="E8" s="206">
        <v>2402</v>
      </c>
      <c r="F8" s="207" t="s">
        <v>91</v>
      </c>
      <c r="G8" s="205" t="s">
        <v>44</v>
      </c>
      <c r="H8" s="221">
        <v>2.415</v>
      </c>
      <c r="I8" s="231" t="s">
        <v>584</v>
      </c>
      <c r="J8" s="216">
        <v>7097887.290000001</v>
      </c>
      <c r="K8" s="216">
        <v>3548943</v>
      </c>
      <c r="L8" s="210">
        <f>J8-K8</f>
        <v>3548944.290000001</v>
      </c>
      <c r="M8" s="245">
        <v>0.5</v>
      </c>
      <c r="N8" s="212"/>
      <c r="O8" s="212"/>
      <c r="P8" s="212">
        <v>2319457</v>
      </c>
      <c r="Q8" s="209">
        <v>1229486</v>
      </c>
      <c r="R8" s="209"/>
      <c r="S8" s="209"/>
      <c r="T8" s="209"/>
      <c r="U8" s="209"/>
      <c r="V8" s="209"/>
      <c r="W8" s="209"/>
      <c r="X8" s="335" t="b">
        <f t="shared" si="0"/>
        <v>1</v>
      </c>
      <c r="Y8" s="213">
        <f t="shared" si="1"/>
        <v>0.5</v>
      </c>
      <c r="Z8" s="337" t="b">
        <f t="shared" si="2"/>
        <v>1</v>
      </c>
      <c r="AA8" s="337" t="b">
        <f t="shared" si="3"/>
        <v>1</v>
      </c>
      <c r="AB8" s="316"/>
      <c r="AC8" s="317"/>
      <c r="AD8" s="318"/>
      <c r="AE8" s="338"/>
      <c r="AF8" s="338"/>
      <c r="AG8" s="338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74" s="319" customFormat="1" ht="33.75">
      <c r="A9" s="205">
        <v>7</v>
      </c>
      <c r="B9" s="205" t="s">
        <v>146</v>
      </c>
      <c r="C9" s="205" t="s">
        <v>42</v>
      </c>
      <c r="D9" s="218" t="s">
        <v>119</v>
      </c>
      <c r="E9" s="206">
        <v>2402</v>
      </c>
      <c r="F9" s="339" t="s">
        <v>148</v>
      </c>
      <c r="G9" s="205" t="s">
        <v>44</v>
      </c>
      <c r="H9" s="221">
        <v>0.49199999999999999</v>
      </c>
      <c r="I9" s="215" t="s">
        <v>149</v>
      </c>
      <c r="J9" s="340">
        <v>3602134.04</v>
      </c>
      <c r="K9" s="341">
        <v>1801067</v>
      </c>
      <c r="L9" s="341">
        <v>1801067.04</v>
      </c>
      <c r="M9" s="211">
        <v>0.5</v>
      </c>
      <c r="N9" s="212"/>
      <c r="O9" s="212"/>
      <c r="P9" s="209"/>
      <c r="Q9" s="209">
        <v>853271</v>
      </c>
      <c r="R9" s="209">
        <v>947796</v>
      </c>
      <c r="S9" s="209"/>
      <c r="T9" s="209"/>
      <c r="U9" s="209"/>
      <c r="V9" s="209"/>
      <c r="W9" s="209"/>
      <c r="X9" s="335" t="b">
        <v>1</v>
      </c>
      <c r="Y9" s="213">
        <f t="shared" si="1"/>
        <v>0.5</v>
      </c>
      <c r="Z9" s="337" t="b">
        <v>1</v>
      </c>
      <c r="AA9" s="337" t="b">
        <v>1</v>
      </c>
      <c r="AB9" s="316"/>
      <c r="AC9" s="317"/>
      <c r="AD9" s="318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74" s="319" customFormat="1" ht="67.5">
      <c r="A10" s="205">
        <v>8</v>
      </c>
      <c r="B10" s="205" t="s">
        <v>150</v>
      </c>
      <c r="C10" s="205" t="s">
        <v>42</v>
      </c>
      <c r="D10" s="218" t="s">
        <v>151</v>
      </c>
      <c r="E10" s="206">
        <v>2411</v>
      </c>
      <c r="F10" s="339" t="s">
        <v>152</v>
      </c>
      <c r="G10" s="205" t="s">
        <v>44</v>
      </c>
      <c r="H10" s="221">
        <v>7.6</v>
      </c>
      <c r="I10" s="215" t="s">
        <v>153</v>
      </c>
      <c r="J10" s="340">
        <f>K10+L10</f>
        <v>19291208.549999997</v>
      </c>
      <c r="K10" s="341">
        <f>Q10+R10+S10</f>
        <v>9645604.2699999996</v>
      </c>
      <c r="L10" s="341">
        <f>9645604.27+0.01</f>
        <v>9645604.2799999993</v>
      </c>
      <c r="M10" s="211">
        <v>0.5</v>
      </c>
      <c r="N10" s="212"/>
      <c r="O10" s="212"/>
      <c r="P10" s="209"/>
      <c r="Q10" s="209">
        <v>3500000</v>
      </c>
      <c r="R10" s="209">
        <v>5000000</v>
      </c>
      <c r="S10" s="209">
        <v>1145604.27</v>
      </c>
      <c r="T10" s="209"/>
      <c r="U10" s="209"/>
      <c r="V10" s="209"/>
      <c r="W10" s="209"/>
      <c r="X10" s="335" t="b">
        <v>1</v>
      </c>
      <c r="Y10" s="213">
        <f t="shared" si="1"/>
        <v>0.5</v>
      </c>
      <c r="Z10" s="337" t="b">
        <v>1</v>
      </c>
      <c r="AA10" s="337" t="b">
        <v>1</v>
      </c>
      <c r="AB10" s="316"/>
      <c r="AC10" s="317"/>
      <c r="AD10" s="318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74" s="319" customFormat="1" ht="22.5">
      <c r="A11" s="205">
        <v>9</v>
      </c>
      <c r="B11" s="205" t="s">
        <v>154</v>
      </c>
      <c r="C11" s="205" t="s">
        <v>42</v>
      </c>
      <c r="D11" s="218" t="s">
        <v>155</v>
      </c>
      <c r="E11" s="206">
        <v>2470</v>
      </c>
      <c r="F11" s="339" t="s">
        <v>156</v>
      </c>
      <c r="G11" s="205" t="s">
        <v>157</v>
      </c>
      <c r="H11" s="221">
        <v>1.577</v>
      </c>
      <c r="I11" s="215" t="s">
        <v>158</v>
      </c>
      <c r="J11" s="340">
        <v>12933257.93</v>
      </c>
      <c r="K11" s="341">
        <v>9053280.0500000007</v>
      </c>
      <c r="L11" s="341">
        <v>3879977.879999999</v>
      </c>
      <c r="M11" s="211">
        <v>0.7</v>
      </c>
      <c r="N11" s="212"/>
      <c r="O11" s="212"/>
      <c r="P11" s="209"/>
      <c r="Q11" s="209">
        <v>5185060.55</v>
      </c>
      <c r="R11" s="209">
        <v>3868219.5</v>
      </c>
      <c r="S11" s="209"/>
      <c r="T11" s="209"/>
      <c r="U11" s="209"/>
      <c r="V11" s="209"/>
      <c r="W11" s="209"/>
      <c r="X11" s="335" t="b">
        <v>1</v>
      </c>
      <c r="Y11" s="213">
        <f t="shared" si="1"/>
        <v>0.7</v>
      </c>
      <c r="Z11" s="337" t="b">
        <v>1</v>
      </c>
      <c r="AA11" s="337" t="b">
        <v>1</v>
      </c>
      <c r="AB11" s="316"/>
      <c r="AC11" s="317"/>
      <c r="AD11" s="318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74" s="319" customFormat="1" ht="22.5">
      <c r="A12" s="205">
        <v>10</v>
      </c>
      <c r="B12" s="205" t="s">
        <v>159</v>
      </c>
      <c r="C12" s="205" t="s">
        <v>42</v>
      </c>
      <c r="D12" s="218" t="s">
        <v>160</v>
      </c>
      <c r="E12" s="206">
        <v>2465</v>
      </c>
      <c r="F12" s="339" t="s">
        <v>161</v>
      </c>
      <c r="G12" s="205" t="s">
        <v>44</v>
      </c>
      <c r="H12" s="221">
        <v>2.2490000000000001</v>
      </c>
      <c r="I12" s="215" t="s">
        <v>162</v>
      </c>
      <c r="J12" s="340">
        <f>K12+L12</f>
        <v>9585489.4800000004</v>
      </c>
      <c r="K12" s="341">
        <v>3867383.5</v>
      </c>
      <c r="L12" s="341">
        <v>5718105.9800000004</v>
      </c>
      <c r="M12" s="211">
        <v>0.5</v>
      </c>
      <c r="N12" s="212"/>
      <c r="O12" s="212"/>
      <c r="P12" s="209"/>
      <c r="Q12" s="209">
        <v>1291639</v>
      </c>
      <c r="R12" s="209">
        <v>2575744.5</v>
      </c>
      <c r="S12" s="209"/>
      <c r="T12" s="209"/>
      <c r="U12" s="209"/>
      <c r="V12" s="209"/>
      <c r="W12" s="209"/>
      <c r="X12" s="335" t="b">
        <v>1</v>
      </c>
      <c r="Y12" s="213">
        <f t="shared" si="1"/>
        <v>0.40350000000000003</v>
      </c>
      <c r="Z12" s="337" t="b">
        <v>1</v>
      </c>
      <c r="AA12" s="337" t="b">
        <v>1</v>
      </c>
      <c r="AB12" s="316"/>
      <c r="AC12" s="317"/>
      <c r="AD12" s="318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74" s="319" customFormat="1" ht="33.75">
      <c r="A13" s="205">
        <v>11</v>
      </c>
      <c r="B13" s="205" t="s">
        <v>163</v>
      </c>
      <c r="C13" s="205"/>
      <c r="D13" s="218" t="s">
        <v>574</v>
      </c>
      <c r="E13" s="206">
        <v>2416</v>
      </c>
      <c r="F13" s="339" t="s">
        <v>164</v>
      </c>
      <c r="G13" s="205"/>
      <c r="H13" s="221"/>
      <c r="I13" s="215"/>
      <c r="J13" s="340"/>
      <c r="K13" s="341"/>
      <c r="L13" s="341"/>
      <c r="M13" s="211"/>
      <c r="N13" s="212"/>
      <c r="O13" s="212"/>
      <c r="P13" s="209"/>
      <c r="Q13" s="209"/>
      <c r="R13" s="209"/>
      <c r="S13" s="209"/>
      <c r="T13" s="209"/>
      <c r="U13" s="209"/>
      <c r="V13" s="209"/>
      <c r="W13" s="209"/>
      <c r="X13" s="335" t="b">
        <v>1</v>
      </c>
      <c r="Y13" s="213" t="e">
        <f t="shared" si="1"/>
        <v>#DIV/0!</v>
      </c>
      <c r="Z13" s="337" t="b">
        <v>1</v>
      </c>
      <c r="AA13" s="337" t="b">
        <v>1</v>
      </c>
      <c r="AB13" s="316"/>
      <c r="AC13" s="317"/>
      <c r="AD13" s="318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74" s="319" customFormat="1" ht="22.5">
      <c r="A14" s="205">
        <v>12</v>
      </c>
      <c r="B14" s="205" t="s">
        <v>165</v>
      </c>
      <c r="C14" s="205" t="s">
        <v>42</v>
      </c>
      <c r="D14" s="218" t="s">
        <v>166</v>
      </c>
      <c r="E14" s="206">
        <v>2415</v>
      </c>
      <c r="F14" s="339" t="s">
        <v>167</v>
      </c>
      <c r="G14" s="205" t="s">
        <v>44</v>
      </c>
      <c r="H14" s="221">
        <v>2.097</v>
      </c>
      <c r="I14" s="215" t="s">
        <v>168</v>
      </c>
      <c r="J14" s="340">
        <v>12937704.960000001</v>
      </c>
      <c r="K14" s="341">
        <v>7115737.7199999997</v>
      </c>
      <c r="L14" s="341">
        <v>5821967.2400000012</v>
      </c>
      <c r="M14" s="211">
        <v>0.55000000000000004</v>
      </c>
      <c r="N14" s="212"/>
      <c r="O14" s="212"/>
      <c r="P14" s="209"/>
      <c r="Q14" s="209">
        <v>3182893.42</v>
      </c>
      <c r="R14" s="209">
        <v>3932844.3</v>
      </c>
      <c r="S14" s="209"/>
      <c r="T14" s="209"/>
      <c r="U14" s="209"/>
      <c r="V14" s="209"/>
      <c r="W14" s="209"/>
      <c r="X14" s="335" t="b">
        <v>1</v>
      </c>
      <c r="Y14" s="213">
        <f t="shared" si="1"/>
        <v>0.55000000000000004</v>
      </c>
      <c r="Z14" s="337" t="b">
        <v>1</v>
      </c>
      <c r="AA14" s="337" t="b">
        <v>1</v>
      </c>
      <c r="AB14" s="316"/>
      <c r="AC14" s="317"/>
      <c r="AD14" s="318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74" s="319" customFormat="1" ht="22.5">
      <c r="A15" s="205">
        <v>13</v>
      </c>
      <c r="B15" s="205" t="s">
        <v>169</v>
      </c>
      <c r="C15" s="205" t="s">
        <v>42</v>
      </c>
      <c r="D15" s="218" t="s">
        <v>170</v>
      </c>
      <c r="E15" s="206">
        <v>2404</v>
      </c>
      <c r="F15" s="339" t="s">
        <v>171</v>
      </c>
      <c r="G15" s="205" t="s">
        <v>44</v>
      </c>
      <c r="H15" s="221">
        <v>2.2400000000000002</v>
      </c>
      <c r="I15" s="215" t="s">
        <v>172</v>
      </c>
      <c r="J15" s="340">
        <f>K15+L15</f>
        <v>9101000</v>
      </c>
      <c r="K15" s="341">
        <v>3750000</v>
      </c>
      <c r="L15" s="341">
        <v>5351000</v>
      </c>
      <c r="M15" s="211">
        <v>0.5</v>
      </c>
      <c r="N15" s="212"/>
      <c r="O15" s="212"/>
      <c r="P15" s="209"/>
      <c r="Q15" s="209">
        <v>150000</v>
      </c>
      <c r="R15" s="209">
        <v>1800000</v>
      </c>
      <c r="S15" s="209">
        <v>1800000</v>
      </c>
      <c r="T15" s="209"/>
      <c r="U15" s="209"/>
      <c r="V15" s="209"/>
      <c r="W15" s="209"/>
      <c r="X15" s="335" t="b">
        <v>1</v>
      </c>
      <c r="Y15" s="213">
        <f t="shared" si="1"/>
        <v>0.41199999999999998</v>
      </c>
      <c r="Z15" s="337" t="b">
        <v>1</v>
      </c>
      <c r="AA15" s="337" t="b">
        <v>1</v>
      </c>
      <c r="AB15" s="316"/>
      <c r="AC15" s="317"/>
      <c r="AD15" s="318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74" s="319" customFormat="1" ht="56.25">
      <c r="A16" s="205">
        <v>14</v>
      </c>
      <c r="B16" s="205" t="s">
        <v>173</v>
      </c>
      <c r="C16" s="205" t="s">
        <v>42</v>
      </c>
      <c r="D16" s="218" t="s">
        <v>174</v>
      </c>
      <c r="E16" s="206">
        <v>2411</v>
      </c>
      <c r="F16" s="339" t="s">
        <v>175</v>
      </c>
      <c r="G16" s="205" t="s">
        <v>44</v>
      </c>
      <c r="H16" s="221">
        <v>2.5459999999999998</v>
      </c>
      <c r="I16" s="215" t="s">
        <v>176</v>
      </c>
      <c r="J16" s="340">
        <f>K16+L16</f>
        <v>17487300.880000003</v>
      </c>
      <c r="K16" s="341">
        <v>7843466</v>
      </c>
      <c r="L16" s="341">
        <v>9643834.8800000008</v>
      </c>
      <c r="M16" s="211">
        <v>0.5</v>
      </c>
      <c r="N16" s="212"/>
      <c r="O16" s="212"/>
      <c r="P16" s="209"/>
      <c r="Q16" s="209">
        <v>3100000</v>
      </c>
      <c r="R16" s="209">
        <v>4743466</v>
      </c>
      <c r="S16" s="209"/>
      <c r="T16" s="209"/>
      <c r="U16" s="209"/>
      <c r="V16" s="209"/>
      <c r="W16" s="209"/>
      <c r="X16" s="335" t="b">
        <v>1</v>
      </c>
      <c r="Y16" s="213">
        <f t="shared" si="1"/>
        <v>0.44850000000000001</v>
      </c>
      <c r="Z16" s="337" t="b">
        <v>1</v>
      </c>
      <c r="AA16" s="337" t="b">
        <v>1</v>
      </c>
      <c r="AB16" s="316"/>
      <c r="AC16" s="317"/>
      <c r="AD16" s="318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</row>
    <row r="17" spans="1:56" s="319" customFormat="1" ht="33.75">
      <c r="A17" s="205">
        <v>15</v>
      </c>
      <c r="B17" s="205" t="s">
        <v>177</v>
      </c>
      <c r="C17" s="205"/>
      <c r="D17" s="218" t="s">
        <v>585</v>
      </c>
      <c r="E17" s="206">
        <v>2410</v>
      </c>
      <c r="F17" s="339" t="s">
        <v>178</v>
      </c>
      <c r="G17" s="205"/>
      <c r="H17" s="221"/>
      <c r="I17" s="215"/>
      <c r="J17" s="340"/>
      <c r="K17" s="341"/>
      <c r="L17" s="341"/>
      <c r="M17" s="211"/>
      <c r="N17" s="212"/>
      <c r="O17" s="212"/>
      <c r="P17" s="209"/>
      <c r="Q17" s="209"/>
      <c r="R17" s="209"/>
      <c r="S17" s="209"/>
      <c r="T17" s="209"/>
      <c r="U17" s="209"/>
      <c r="V17" s="209"/>
      <c r="W17" s="209"/>
      <c r="X17" s="335" t="b">
        <v>1</v>
      </c>
      <c r="Y17" s="213" t="e">
        <f t="shared" si="1"/>
        <v>#DIV/0!</v>
      </c>
      <c r="Z17" s="337" t="b">
        <v>1</v>
      </c>
      <c r="AA17" s="337" t="b">
        <v>1</v>
      </c>
      <c r="AB17" s="316"/>
      <c r="AC17" s="317"/>
      <c r="AD17" s="318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</row>
    <row r="18" spans="1:56" s="319" customFormat="1" ht="33.75">
      <c r="A18" s="205">
        <v>16</v>
      </c>
      <c r="B18" s="205" t="s">
        <v>253</v>
      </c>
      <c r="C18" s="205" t="s">
        <v>147</v>
      </c>
      <c r="D18" s="218" t="s">
        <v>242</v>
      </c>
      <c r="E18" s="206" t="s">
        <v>130</v>
      </c>
      <c r="F18" s="339" t="s">
        <v>270</v>
      </c>
      <c r="G18" s="205" t="s">
        <v>44</v>
      </c>
      <c r="H18" s="221">
        <v>1.778</v>
      </c>
      <c r="I18" s="215" t="s">
        <v>288</v>
      </c>
      <c r="J18" s="340">
        <v>17237892</v>
      </c>
      <c r="K18" s="341">
        <v>8618946</v>
      </c>
      <c r="L18" s="341">
        <f>J18-K18</f>
        <v>8618946</v>
      </c>
      <c r="M18" s="211">
        <v>0.5</v>
      </c>
      <c r="N18" s="212"/>
      <c r="O18" s="212"/>
      <c r="P18" s="209"/>
      <c r="Q18" s="209"/>
      <c r="R18" s="209">
        <v>5000000</v>
      </c>
      <c r="S18" s="209">
        <v>3618946</v>
      </c>
      <c r="T18" s="209"/>
      <c r="U18" s="209"/>
      <c r="V18" s="209"/>
      <c r="W18" s="209"/>
      <c r="X18" s="335" t="b">
        <v>1</v>
      </c>
      <c r="Y18" s="336">
        <f t="shared" si="1"/>
        <v>0.5</v>
      </c>
      <c r="Z18" s="337" t="b">
        <v>1</v>
      </c>
      <c r="AA18" s="337" t="b">
        <v>1</v>
      </c>
      <c r="AB18" s="316"/>
      <c r="AC18" s="317"/>
      <c r="AD18" s="318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s="319" customFormat="1" ht="33.75">
      <c r="A19" s="205">
        <v>17</v>
      </c>
      <c r="B19" s="205" t="s">
        <v>254</v>
      </c>
      <c r="C19" s="205" t="s">
        <v>147</v>
      </c>
      <c r="D19" s="218" t="s">
        <v>242</v>
      </c>
      <c r="E19" s="206" t="s">
        <v>130</v>
      </c>
      <c r="F19" s="339" t="s">
        <v>271</v>
      </c>
      <c r="G19" s="205" t="s">
        <v>44</v>
      </c>
      <c r="H19" s="221">
        <v>1.881</v>
      </c>
      <c r="I19" s="215" t="s">
        <v>289</v>
      </c>
      <c r="J19" s="340">
        <f>K19+L19</f>
        <v>11804786.129999999</v>
      </c>
      <c r="K19" s="341">
        <v>5443584</v>
      </c>
      <c r="L19" s="341">
        <v>6361202.1299999999</v>
      </c>
      <c r="M19" s="211">
        <v>0.5</v>
      </c>
      <c r="N19" s="212"/>
      <c r="O19" s="212"/>
      <c r="P19" s="209"/>
      <c r="Q19" s="209"/>
      <c r="R19" s="209">
        <v>2943584</v>
      </c>
      <c r="S19" s="209">
        <v>2500000</v>
      </c>
      <c r="T19" s="209"/>
      <c r="U19" s="209"/>
      <c r="V19" s="209"/>
      <c r="W19" s="209"/>
      <c r="X19" s="335" t="b">
        <v>1</v>
      </c>
      <c r="Y19" s="336">
        <f t="shared" si="1"/>
        <v>0.46110000000000001</v>
      </c>
      <c r="Z19" s="337" t="b">
        <v>1</v>
      </c>
      <c r="AA19" s="337" t="b">
        <v>1</v>
      </c>
      <c r="AB19" s="316"/>
      <c r="AC19" s="317"/>
      <c r="AD19" s="318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</row>
    <row r="20" spans="1:56" s="319" customFormat="1" ht="45">
      <c r="A20" s="205">
        <v>18</v>
      </c>
      <c r="B20" s="205" t="s">
        <v>255</v>
      </c>
      <c r="C20" s="205" t="s">
        <v>147</v>
      </c>
      <c r="D20" s="218" t="s">
        <v>243</v>
      </c>
      <c r="E20" s="206" t="s">
        <v>135</v>
      </c>
      <c r="F20" s="339" t="s">
        <v>272</v>
      </c>
      <c r="G20" s="205" t="s">
        <v>44</v>
      </c>
      <c r="H20" s="221">
        <v>1.7330000000000001</v>
      </c>
      <c r="I20" s="215" t="s">
        <v>290</v>
      </c>
      <c r="J20" s="340">
        <v>19387884.960000001</v>
      </c>
      <c r="K20" s="341">
        <v>9693942.4800000004</v>
      </c>
      <c r="L20" s="341">
        <f t="shared" ref="L20:L32" si="4">J20-K20</f>
        <v>9693942.4800000004</v>
      </c>
      <c r="M20" s="211">
        <v>0.5</v>
      </c>
      <c r="N20" s="212"/>
      <c r="O20" s="212"/>
      <c r="P20" s="209"/>
      <c r="Q20" s="209"/>
      <c r="R20" s="209">
        <v>5816365.4900000002</v>
      </c>
      <c r="S20" s="209">
        <v>3877576.99</v>
      </c>
      <c r="T20" s="209"/>
      <c r="U20" s="209"/>
      <c r="V20" s="209"/>
      <c r="W20" s="209"/>
      <c r="X20" s="335" t="b">
        <v>1</v>
      </c>
      <c r="Y20" s="336">
        <f t="shared" si="1"/>
        <v>0.5</v>
      </c>
      <c r="Z20" s="337" t="b">
        <v>1</v>
      </c>
      <c r="AA20" s="337" t="b">
        <v>1</v>
      </c>
      <c r="AB20" s="316"/>
      <c r="AC20" s="317"/>
      <c r="AD20" s="318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</row>
    <row r="21" spans="1:56" s="382" customFormat="1" ht="22.5">
      <c r="A21" s="222">
        <v>19</v>
      </c>
      <c r="B21" s="222" t="s">
        <v>256</v>
      </c>
      <c r="C21" s="222" t="s">
        <v>287</v>
      </c>
      <c r="D21" s="233" t="s">
        <v>244</v>
      </c>
      <c r="E21" s="224">
        <v>2467</v>
      </c>
      <c r="F21" s="324" t="s">
        <v>273</v>
      </c>
      <c r="G21" s="222" t="s">
        <v>44</v>
      </c>
      <c r="H21" s="225">
        <v>1.0049999999999999</v>
      </c>
      <c r="I21" s="226" t="s">
        <v>294</v>
      </c>
      <c r="J21" s="283">
        <v>2763506.11</v>
      </c>
      <c r="K21" s="246">
        <v>1381753</v>
      </c>
      <c r="L21" s="341">
        <v>1381753.1099999999</v>
      </c>
      <c r="M21" s="229">
        <v>0.5</v>
      </c>
      <c r="N21" s="227"/>
      <c r="O21" s="227"/>
      <c r="P21" s="219"/>
      <c r="Q21" s="219"/>
      <c r="R21" s="219">
        <f>K21</f>
        <v>1381753</v>
      </c>
      <c r="S21" s="219"/>
      <c r="T21" s="219"/>
      <c r="U21" s="219"/>
      <c r="V21" s="219"/>
      <c r="W21" s="219"/>
      <c r="X21" s="335" t="b">
        <v>1</v>
      </c>
      <c r="Y21" s="213">
        <f t="shared" si="1"/>
        <v>0.5</v>
      </c>
      <c r="Z21" s="337" t="b">
        <v>1</v>
      </c>
      <c r="AA21" s="337" t="b">
        <v>1</v>
      </c>
      <c r="AB21" s="142"/>
      <c r="AC21" s="320"/>
      <c r="AD21" s="321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19" customFormat="1" ht="22.5">
      <c r="A22" s="205">
        <v>20</v>
      </c>
      <c r="B22" s="205" t="s">
        <v>257</v>
      </c>
      <c r="C22" s="205" t="s">
        <v>147</v>
      </c>
      <c r="D22" s="218" t="s">
        <v>245</v>
      </c>
      <c r="E22" s="206">
        <v>2468</v>
      </c>
      <c r="F22" s="339" t="s">
        <v>274</v>
      </c>
      <c r="G22" s="205" t="s">
        <v>44</v>
      </c>
      <c r="H22" s="221">
        <v>1.45</v>
      </c>
      <c r="I22" s="215" t="s">
        <v>656</v>
      </c>
      <c r="J22" s="340">
        <v>25331898</v>
      </c>
      <c r="K22" s="341">
        <v>12561799</v>
      </c>
      <c r="L22" s="341">
        <f t="shared" si="4"/>
        <v>12770099</v>
      </c>
      <c r="M22" s="211">
        <v>0.5</v>
      </c>
      <c r="N22" s="212"/>
      <c r="O22" s="212"/>
      <c r="P22" s="209"/>
      <c r="Q22" s="209"/>
      <c r="R22" s="209">
        <v>840000</v>
      </c>
      <c r="S22" s="209">
        <v>9642955</v>
      </c>
      <c r="T22" s="209">
        <v>2078844</v>
      </c>
      <c r="U22" s="209"/>
      <c r="V22" s="209"/>
      <c r="W22" s="209"/>
      <c r="X22" s="335" t="b">
        <v>1</v>
      </c>
      <c r="Y22" s="336">
        <f t="shared" si="1"/>
        <v>0.49590000000000001</v>
      </c>
      <c r="Z22" s="337" t="b">
        <v>1</v>
      </c>
      <c r="AA22" s="337" t="b">
        <v>1</v>
      </c>
      <c r="AB22" s="316"/>
      <c r="AC22" s="317"/>
      <c r="AD22" s="318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</row>
    <row r="23" spans="1:56" s="319" customFormat="1" ht="22.5">
      <c r="A23" s="205">
        <v>21</v>
      </c>
      <c r="B23" s="205" t="s">
        <v>258</v>
      </c>
      <c r="C23" s="205" t="s">
        <v>147</v>
      </c>
      <c r="D23" s="218" t="s">
        <v>246</v>
      </c>
      <c r="E23" s="206" t="s">
        <v>137</v>
      </c>
      <c r="F23" s="339" t="s">
        <v>275</v>
      </c>
      <c r="G23" s="205" t="s">
        <v>44</v>
      </c>
      <c r="H23" s="221">
        <v>2.7650000000000001</v>
      </c>
      <c r="I23" s="215" t="s">
        <v>292</v>
      </c>
      <c r="J23" s="340">
        <v>16402131.65</v>
      </c>
      <c r="K23" s="341">
        <f>R23+S23+T23</f>
        <v>8201065</v>
      </c>
      <c r="L23" s="341">
        <f>J23-K23</f>
        <v>8201066.6500000004</v>
      </c>
      <c r="M23" s="211">
        <v>0.5</v>
      </c>
      <c r="N23" s="212"/>
      <c r="O23" s="212"/>
      <c r="P23" s="209"/>
      <c r="Q23" s="209"/>
      <c r="R23" s="209">
        <v>125000</v>
      </c>
      <c r="S23" s="209">
        <v>4125000</v>
      </c>
      <c r="T23" s="209">
        <v>3951065</v>
      </c>
      <c r="U23" s="209"/>
      <c r="V23" s="209"/>
      <c r="W23" s="209"/>
      <c r="X23" s="335" t="b">
        <v>1</v>
      </c>
      <c r="Y23" s="336">
        <f t="shared" si="1"/>
        <v>0.5</v>
      </c>
      <c r="Z23" s="337" t="b">
        <v>1</v>
      </c>
      <c r="AA23" s="337" t="b">
        <v>1</v>
      </c>
      <c r="AB23" s="316"/>
      <c r="AC23" s="317"/>
      <c r="AD23" s="318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</row>
    <row r="24" spans="1:56" s="382" customFormat="1" ht="33.75">
      <c r="A24" s="222">
        <v>22</v>
      </c>
      <c r="B24" s="222" t="s">
        <v>259</v>
      </c>
      <c r="C24" s="222" t="s">
        <v>287</v>
      </c>
      <c r="D24" s="233" t="s">
        <v>81</v>
      </c>
      <c r="E24" s="224" t="s">
        <v>136</v>
      </c>
      <c r="F24" s="324" t="s">
        <v>276</v>
      </c>
      <c r="G24" s="222" t="s">
        <v>44</v>
      </c>
      <c r="H24" s="225">
        <v>2.2930000000000001</v>
      </c>
      <c r="I24" s="226" t="s">
        <v>581</v>
      </c>
      <c r="J24" s="283">
        <v>5469505.3600000003</v>
      </c>
      <c r="K24" s="246">
        <v>3008227.94</v>
      </c>
      <c r="L24" s="246">
        <v>2461277.42</v>
      </c>
      <c r="M24" s="229">
        <v>0.55000000000000004</v>
      </c>
      <c r="N24" s="227"/>
      <c r="O24" s="227"/>
      <c r="P24" s="219"/>
      <c r="Q24" s="219"/>
      <c r="R24" s="219">
        <v>3008227.94</v>
      </c>
      <c r="S24" s="219"/>
      <c r="T24" s="219"/>
      <c r="U24" s="219"/>
      <c r="V24" s="219"/>
      <c r="W24" s="219"/>
      <c r="X24" s="335" t="b">
        <v>1</v>
      </c>
      <c r="Y24" s="213">
        <f t="shared" si="1"/>
        <v>0.55000000000000004</v>
      </c>
      <c r="Z24" s="337" t="b">
        <v>1</v>
      </c>
      <c r="AA24" s="337" t="b">
        <v>1</v>
      </c>
      <c r="AB24" s="142"/>
      <c r="AC24" s="320"/>
      <c r="AD24" s="321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19" customFormat="1" ht="50.25" customHeight="1">
      <c r="A25" s="205">
        <v>23</v>
      </c>
      <c r="B25" s="205" t="s">
        <v>260</v>
      </c>
      <c r="C25" s="205"/>
      <c r="D25" s="218" t="s">
        <v>574</v>
      </c>
      <c r="E25" s="206" t="s">
        <v>139</v>
      </c>
      <c r="F25" s="339" t="s">
        <v>277</v>
      </c>
      <c r="G25" s="205"/>
      <c r="H25" s="221"/>
      <c r="I25" s="215"/>
      <c r="J25" s="340"/>
      <c r="K25" s="341"/>
      <c r="L25" s="341"/>
      <c r="M25" s="211"/>
      <c r="N25" s="212"/>
      <c r="O25" s="212"/>
      <c r="P25" s="209"/>
      <c r="Q25" s="209"/>
      <c r="R25" s="209"/>
      <c r="S25" s="209"/>
      <c r="T25" s="209"/>
      <c r="U25" s="209"/>
      <c r="V25" s="209"/>
      <c r="W25" s="209"/>
      <c r="X25" s="335" t="b">
        <v>1</v>
      </c>
      <c r="Y25" s="336" t="e">
        <f t="shared" si="1"/>
        <v>#DIV/0!</v>
      </c>
      <c r="Z25" s="337" t="b">
        <v>1</v>
      </c>
      <c r="AA25" s="337" t="b">
        <v>1</v>
      </c>
      <c r="AB25" s="316"/>
      <c r="AC25" s="317"/>
      <c r="AD25" s="318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</row>
    <row r="26" spans="1:56" s="319" customFormat="1" ht="43.5" customHeight="1">
      <c r="A26" s="205">
        <v>24</v>
      </c>
      <c r="B26" s="205" t="s">
        <v>261</v>
      </c>
      <c r="C26" s="205"/>
      <c r="D26" s="218" t="s">
        <v>569</v>
      </c>
      <c r="E26" s="206" t="s">
        <v>132</v>
      </c>
      <c r="F26" s="339" t="s">
        <v>278</v>
      </c>
      <c r="G26" s="205"/>
      <c r="H26" s="221"/>
      <c r="I26" s="215"/>
      <c r="J26" s="340"/>
      <c r="K26" s="341"/>
      <c r="L26" s="341"/>
      <c r="M26" s="211"/>
      <c r="N26" s="212"/>
      <c r="O26" s="212"/>
      <c r="P26" s="209"/>
      <c r="Q26" s="209"/>
      <c r="R26" s="209"/>
      <c r="S26" s="209"/>
      <c r="T26" s="209"/>
      <c r="U26" s="209"/>
      <c r="V26" s="209"/>
      <c r="W26" s="209"/>
      <c r="X26" s="335" t="b">
        <v>1</v>
      </c>
      <c r="Y26" s="336" t="e">
        <f t="shared" si="1"/>
        <v>#DIV/0!</v>
      </c>
      <c r="Z26" s="337" t="b">
        <v>1</v>
      </c>
      <c r="AA26" s="337" t="b">
        <v>1</v>
      </c>
      <c r="AB26" s="316"/>
      <c r="AC26" s="317"/>
      <c r="AD26" s="318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</row>
    <row r="27" spans="1:56" s="319" customFormat="1" ht="43.5" customHeight="1">
      <c r="A27" s="205">
        <v>25</v>
      </c>
      <c r="B27" s="205" t="s">
        <v>262</v>
      </c>
      <c r="C27" s="205"/>
      <c r="D27" s="218" t="s">
        <v>568</v>
      </c>
      <c r="E27" s="206">
        <v>2412</v>
      </c>
      <c r="F27" s="339" t="s">
        <v>279</v>
      </c>
      <c r="G27" s="205"/>
      <c r="H27" s="221"/>
      <c r="I27" s="215"/>
      <c r="J27" s="340"/>
      <c r="K27" s="341"/>
      <c r="L27" s="341"/>
      <c r="M27" s="211"/>
      <c r="N27" s="212"/>
      <c r="O27" s="212"/>
      <c r="P27" s="209"/>
      <c r="Q27" s="209"/>
      <c r="R27" s="209"/>
      <c r="S27" s="209"/>
      <c r="T27" s="209"/>
      <c r="U27" s="209"/>
      <c r="V27" s="209"/>
      <c r="W27" s="209"/>
      <c r="X27" s="335" t="b">
        <v>1</v>
      </c>
      <c r="Y27" s="336" t="e">
        <f t="shared" si="1"/>
        <v>#DIV/0!</v>
      </c>
      <c r="Z27" s="337" t="b">
        <v>1</v>
      </c>
      <c r="AA27" s="337" t="b">
        <v>1</v>
      </c>
      <c r="AB27" s="316"/>
      <c r="AC27" s="317"/>
      <c r="AD27" s="318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56" s="319" customFormat="1" ht="22.5">
      <c r="A28" s="205">
        <v>26</v>
      </c>
      <c r="B28" s="205" t="s">
        <v>263</v>
      </c>
      <c r="C28" s="205" t="s">
        <v>147</v>
      </c>
      <c r="D28" s="218" t="s">
        <v>248</v>
      </c>
      <c r="E28" s="206" t="s">
        <v>134</v>
      </c>
      <c r="F28" s="339" t="s">
        <v>280</v>
      </c>
      <c r="G28" s="205" t="s">
        <v>44</v>
      </c>
      <c r="H28" s="221">
        <v>0.59499999999999997</v>
      </c>
      <c r="I28" s="215" t="s">
        <v>573</v>
      </c>
      <c r="J28" s="340">
        <v>8114998.3799999999</v>
      </c>
      <c r="K28" s="341">
        <f>R28+S28</f>
        <v>3768438.5</v>
      </c>
      <c r="L28" s="341">
        <f t="shared" si="4"/>
        <v>4346559.88</v>
      </c>
      <c r="M28" s="211">
        <v>0.5</v>
      </c>
      <c r="N28" s="212"/>
      <c r="O28" s="212"/>
      <c r="P28" s="209"/>
      <c r="Q28" s="209"/>
      <c r="R28" s="209">
        <v>2250000</v>
      </c>
      <c r="S28" s="209">
        <v>1518438.5</v>
      </c>
      <c r="T28" s="209"/>
      <c r="U28" s="209"/>
      <c r="V28" s="209"/>
      <c r="W28" s="209"/>
      <c r="X28" s="335" t="b">
        <v>1</v>
      </c>
      <c r="Y28" s="336">
        <f t="shared" si="1"/>
        <v>0.46439999999999998</v>
      </c>
      <c r="Z28" s="337" t="b">
        <v>1</v>
      </c>
      <c r="AA28" s="337" t="b">
        <v>1</v>
      </c>
      <c r="AB28" s="316"/>
      <c r="AC28" s="317"/>
      <c r="AD28" s="318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</row>
    <row r="29" spans="1:56" s="382" customFormat="1" ht="22.5">
      <c r="A29" s="222">
        <v>27</v>
      </c>
      <c r="B29" s="222" t="s">
        <v>264</v>
      </c>
      <c r="C29" s="222" t="s">
        <v>287</v>
      </c>
      <c r="D29" s="233" t="s">
        <v>249</v>
      </c>
      <c r="E29" s="224" t="s">
        <v>133</v>
      </c>
      <c r="F29" s="324" t="s">
        <v>281</v>
      </c>
      <c r="G29" s="222" t="s">
        <v>43</v>
      </c>
      <c r="H29" s="225">
        <v>0.54100000000000004</v>
      </c>
      <c r="I29" s="226" t="s">
        <v>293</v>
      </c>
      <c r="J29" s="283">
        <v>2419360.19</v>
      </c>
      <c r="K29" s="246">
        <v>1209680.0900000001</v>
      </c>
      <c r="L29" s="246">
        <v>1209680.1000000001</v>
      </c>
      <c r="M29" s="229">
        <v>0.5</v>
      </c>
      <c r="N29" s="227"/>
      <c r="O29" s="227"/>
      <c r="P29" s="219"/>
      <c r="Q29" s="219"/>
      <c r="R29" s="219">
        <v>1209680.0900000001</v>
      </c>
      <c r="S29" s="219"/>
      <c r="T29" s="219"/>
      <c r="U29" s="219"/>
      <c r="V29" s="219"/>
      <c r="W29" s="219"/>
      <c r="X29" s="335" t="b">
        <v>1</v>
      </c>
      <c r="Y29" s="213">
        <f t="shared" si="1"/>
        <v>0.5</v>
      </c>
      <c r="Z29" s="337" t="b">
        <v>1</v>
      </c>
      <c r="AA29" s="337" t="b">
        <v>1</v>
      </c>
      <c r="AB29" s="142"/>
      <c r="AC29" s="320"/>
      <c r="AD29" s="321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82" customFormat="1" ht="45.75" customHeight="1">
      <c r="A30" s="222">
        <v>28</v>
      </c>
      <c r="B30" s="222" t="s">
        <v>265</v>
      </c>
      <c r="C30" s="222"/>
      <c r="D30" s="233" t="s">
        <v>576</v>
      </c>
      <c r="E30" s="224" t="s">
        <v>140</v>
      </c>
      <c r="F30" s="324" t="s">
        <v>282</v>
      </c>
      <c r="G30" s="222"/>
      <c r="H30" s="225"/>
      <c r="I30" s="226"/>
      <c r="J30" s="283"/>
      <c r="K30" s="246"/>
      <c r="L30" s="341"/>
      <c r="M30" s="229"/>
      <c r="N30" s="227"/>
      <c r="O30" s="227"/>
      <c r="P30" s="219"/>
      <c r="Q30" s="219"/>
      <c r="R30" s="219"/>
      <c r="S30" s="219"/>
      <c r="T30" s="219"/>
      <c r="U30" s="219"/>
      <c r="V30" s="219"/>
      <c r="W30" s="219"/>
      <c r="X30" s="335" t="b">
        <v>1</v>
      </c>
      <c r="Y30" s="213" t="e">
        <f t="shared" si="1"/>
        <v>#DIV/0!</v>
      </c>
      <c r="Z30" s="337" t="b">
        <v>1</v>
      </c>
      <c r="AA30" s="337" t="b">
        <v>1</v>
      </c>
      <c r="AB30" s="142"/>
      <c r="AC30" s="320"/>
      <c r="AD30" s="321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82" customFormat="1" ht="22.5">
      <c r="A31" s="222">
        <v>29</v>
      </c>
      <c r="B31" s="222" t="s">
        <v>266</v>
      </c>
      <c r="C31" s="222" t="s">
        <v>287</v>
      </c>
      <c r="D31" s="233" t="s">
        <v>250</v>
      </c>
      <c r="E31" s="224">
        <v>2479</v>
      </c>
      <c r="F31" s="324" t="s">
        <v>283</v>
      </c>
      <c r="G31" s="222" t="s">
        <v>44</v>
      </c>
      <c r="H31" s="225">
        <v>0.94</v>
      </c>
      <c r="I31" s="226" t="s">
        <v>294</v>
      </c>
      <c r="J31" s="283">
        <v>5806720.6200000001</v>
      </c>
      <c r="K31" s="246">
        <v>2903360.31</v>
      </c>
      <c r="L31" s="362">
        <v>2903360.31</v>
      </c>
      <c r="M31" s="229">
        <v>0.5</v>
      </c>
      <c r="N31" s="227"/>
      <c r="O31" s="227"/>
      <c r="P31" s="219"/>
      <c r="Q31" s="219"/>
      <c r="R31" s="219">
        <v>2903360.31</v>
      </c>
      <c r="S31" s="219"/>
      <c r="T31" s="219"/>
      <c r="U31" s="219"/>
      <c r="V31" s="219"/>
      <c r="W31" s="219"/>
      <c r="X31" s="335" t="b">
        <v>1</v>
      </c>
      <c r="Y31" s="213">
        <f t="shared" si="1"/>
        <v>0.5</v>
      </c>
      <c r="Z31" s="337" t="b">
        <v>1</v>
      </c>
      <c r="AA31" s="337" t="b">
        <v>1</v>
      </c>
      <c r="AB31" s="142"/>
      <c r="AC31" s="320"/>
      <c r="AD31" s="321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5" customFormat="1" ht="22.5">
      <c r="A32" s="222">
        <v>30</v>
      </c>
      <c r="B32" s="222" t="s">
        <v>267</v>
      </c>
      <c r="C32" s="222" t="s">
        <v>287</v>
      </c>
      <c r="D32" s="233" t="s">
        <v>251</v>
      </c>
      <c r="E32" s="224" t="s">
        <v>129</v>
      </c>
      <c r="F32" s="223" t="s">
        <v>284</v>
      </c>
      <c r="G32" s="222" t="s">
        <v>44</v>
      </c>
      <c r="H32" s="225">
        <v>0.29699999999999999</v>
      </c>
      <c r="I32" s="226" t="s">
        <v>572</v>
      </c>
      <c r="J32" s="246">
        <v>3279041.64</v>
      </c>
      <c r="K32" s="246">
        <v>1279000</v>
      </c>
      <c r="L32" s="341">
        <f t="shared" si="4"/>
        <v>2000041.6400000001</v>
      </c>
      <c r="M32" s="229">
        <v>0.5</v>
      </c>
      <c r="N32" s="227"/>
      <c r="O32" s="227"/>
      <c r="P32" s="227"/>
      <c r="Q32" s="248"/>
      <c r="R32" s="249">
        <v>1279000</v>
      </c>
      <c r="S32" s="249"/>
      <c r="T32" s="249"/>
      <c r="U32" s="249"/>
      <c r="V32" s="250"/>
      <c r="W32" s="249"/>
      <c r="X32" s="335" t="b">
        <v>1</v>
      </c>
      <c r="Y32" s="213">
        <f t="shared" si="1"/>
        <v>0.3901</v>
      </c>
      <c r="Z32" s="337" t="b">
        <v>1</v>
      </c>
      <c r="AA32" s="337" t="b">
        <v>1</v>
      </c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</row>
    <row r="33" spans="1:74" s="165" customFormat="1" ht="22.5">
      <c r="A33" s="222">
        <v>31</v>
      </c>
      <c r="B33" s="222" t="s">
        <v>268</v>
      </c>
      <c r="C33" s="222" t="s">
        <v>287</v>
      </c>
      <c r="D33" s="233" t="s">
        <v>251</v>
      </c>
      <c r="E33" s="224">
        <v>2401</v>
      </c>
      <c r="F33" s="223" t="s">
        <v>285</v>
      </c>
      <c r="G33" s="222" t="s">
        <v>44</v>
      </c>
      <c r="H33" s="225">
        <v>0.79</v>
      </c>
      <c r="I33" s="226" t="s">
        <v>572</v>
      </c>
      <c r="J33" s="246">
        <v>3628943.18</v>
      </c>
      <c r="K33" s="246">
        <v>1814471</v>
      </c>
      <c r="L33" s="341">
        <f t="shared" ref="L33" si="5">J33-K33</f>
        <v>1814472.1800000002</v>
      </c>
      <c r="M33" s="229">
        <v>0.5</v>
      </c>
      <c r="N33" s="227"/>
      <c r="O33" s="227"/>
      <c r="P33" s="227"/>
      <c r="Q33" s="248"/>
      <c r="R33" s="249">
        <v>1814471</v>
      </c>
      <c r="S33" s="249"/>
      <c r="T33" s="249"/>
      <c r="U33" s="249"/>
      <c r="V33" s="250"/>
      <c r="W33" s="249"/>
      <c r="X33" s="335" t="b">
        <v>1</v>
      </c>
      <c r="Y33" s="213">
        <f t="shared" ref="Y33:Y35" si="6">ROUND(K33/J33,4)</f>
        <v>0.5</v>
      </c>
      <c r="Z33" s="337" t="b">
        <v>1</v>
      </c>
      <c r="AA33" s="337" t="b">
        <v>1</v>
      </c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</row>
    <row r="34" spans="1:74" s="165" customFormat="1" ht="33.75">
      <c r="A34" s="222">
        <v>32</v>
      </c>
      <c r="B34" s="222" t="s">
        <v>269</v>
      </c>
      <c r="C34" s="222" t="s">
        <v>287</v>
      </c>
      <c r="D34" s="233" t="s">
        <v>252</v>
      </c>
      <c r="E34" s="224" t="s">
        <v>131</v>
      </c>
      <c r="F34" s="223" t="s">
        <v>286</v>
      </c>
      <c r="G34" s="222" t="s">
        <v>43</v>
      </c>
      <c r="H34" s="225">
        <v>0.98799999999999999</v>
      </c>
      <c r="I34" s="234" t="s">
        <v>430</v>
      </c>
      <c r="J34" s="283">
        <f>K34+L34</f>
        <v>10485038.600000001</v>
      </c>
      <c r="K34" s="246">
        <v>5766771.2300000004</v>
      </c>
      <c r="L34" s="341">
        <v>4718267.37</v>
      </c>
      <c r="M34" s="251">
        <v>0.55000000000000004</v>
      </c>
      <c r="N34" s="227"/>
      <c r="O34" s="227"/>
      <c r="P34" s="227"/>
      <c r="Q34" s="219"/>
      <c r="R34" s="219">
        <v>5766771.2300000004</v>
      </c>
      <c r="S34" s="219"/>
      <c r="T34" s="219"/>
      <c r="U34" s="219"/>
      <c r="V34" s="219"/>
      <c r="W34" s="219"/>
      <c r="X34" s="335" t="b">
        <v>1</v>
      </c>
      <c r="Y34" s="213">
        <f t="shared" si="6"/>
        <v>0.55000000000000004</v>
      </c>
      <c r="Z34" s="337" t="b">
        <v>1</v>
      </c>
      <c r="AA34" s="337" t="b">
        <v>1</v>
      </c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  <c r="AL34" s="315"/>
      <c r="AM34" s="315"/>
      <c r="AN34" s="315"/>
      <c r="AO34" s="315"/>
      <c r="AP34" s="315"/>
      <c r="AQ34" s="315"/>
      <c r="AR34" s="315"/>
      <c r="AS34" s="315"/>
      <c r="AT34" s="315"/>
      <c r="AU34" s="315"/>
      <c r="AV34" s="315"/>
      <c r="AW34" s="315"/>
      <c r="AX34" s="315"/>
      <c r="AY34" s="315"/>
      <c r="AZ34" s="315"/>
      <c r="BA34" s="315"/>
      <c r="BB34" s="315"/>
      <c r="BC34" s="315"/>
      <c r="BD34" s="315"/>
    </row>
    <row r="35" spans="1:74" s="319" customFormat="1" ht="22.5">
      <c r="A35" s="205" t="s">
        <v>639</v>
      </c>
      <c r="B35" s="205" t="s">
        <v>298</v>
      </c>
      <c r="C35" s="205" t="s">
        <v>147</v>
      </c>
      <c r="D35" s="218" t="s">
        <v>296</v>
      </c>
      <c r="E35" s="206">
        <v>2473</v>
      </c>
      <c r="F35" s="339" t="s">
        <v>310</v>
      </c>
      <c r="G35" s="205" t="s">
        <v>43</v>
      </c>
      <c r="H35" s="221">
        <v>0.871</v>
      </c>
      <c r="I35" s="215" t="s">
        <v>322</v>
      </c>
      <c r="J35" s="340">
        <v>16235781</v>
      </c>
      <c r="K35" s="340">
        <f>R35+S35</f>
        <v>6081563.6799999997</v>
      </c>
      <c r="L35" s="341">
        <f>J35-K35</f>
        <v>10154217.32</v>
      </c>
      <c r="M35" s="211">
        <v>0.5</v>
      </c>
      <c r="N35" s="212"/>
      <c r="O35" s="212"/>
      <c r="P35" s="209"/>
      <c r="Q35" s="209"/>
      <c r="R35" s="209">
        <v>2500000</v>
      </c>
      <c r="S35" s="209">
        <f>1186534.53+2395029.15</f>
        <v>3581563.6799999997</v>
      </c>
      <c r="T35" s="209"/>
      <c r="U35" s="209"/>
      <c r="V35" s="209"/>
      <c r="W35" s="209"/>
      <c r="X35" s="335" t="b">
        <v>1</v>
      </c>
      <c r="Y35" s="213">
        <f t="shared" si="6"/>
        <v>0.37459999999999999</v>
      </c>
      <c r="Z35" s="337" t="b">
        <v>1</v>
      </c>
      <c r="AA35" s="337" t="b">
        <v>1</v>
      </c>
      <c r="AB35" s="316"/>
      <c r="AC35" s="317"/>
      <c r="AD35" s="318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</row>
    <row r="36" spans="1:74" s="382" customFormat="1" ht="33.75">
      <c r="A36" s="222">
        <v>34</v>
      </c>
      <c r="B36" s="222" t="s">
        <v>299</v>
      </c>
      <c r="C36" s="222" t="s">
        <v>287</v>
      </c>
      <c r="D36" s="233" t="s">
        <v>166</v>
      </c>
      <c r="E36" s="224" t="s">
        <v>138</v>
      </c>
      <c r="F36" s="324" t="s">
        <v>311</v>
      </c>
      <c r="G36" s="222" t="s">
        <v>44</v>
      </c>
      <c r="H36" s="225">
        <v>0.39200000000000002</v>
      </c>
      <c r="I36" s="226" t="s">
        <v>323</v>
      </c>
      <c r="J36" s="283">
        <v>4373236</v>
      </c>
      <c r="K36" s="283">
        <v>2405279.8000000003</v>
      </c>
      <c r="L36" s="246">
        <f t="shared" ref="L36" si="7">J36-K36</f>
        <v>1967956.1999999997</v>
      </c>
      <c r="M36" s="229">
        <v>0.55000000000000004</v>
      </c>
      <c r="N36" s="227"/>
      <c r="O36" s="227"/>
      <c r="P36" s="219"/>
      <c r="Q36" s="219"/>
      <c r="R36" s="219">
        <v>2405279.8000000003</v>
      </c>
      <c r="S36" s="219">
        <v>0</v>
      </c>
      <c r="T36" s="219"/>
      <c r="U36" s="219"/>
      <c r="V36" s="219"/>
      <c r="W36" s="219"/>
      <c r="X36" s="335" t="b">
        <v>1</v>
      </c>
      <c r="Y36" s="213">
        <f t="shared" ref="Y36" si="8">ROUND(K36/J36,4)</f>
        <v>0.55000000000000004</v>
      </c>
      <c r="Z36" s="337" t="b">
        <v>1</v>
      </c>
      <c r="AA36" s="337" t="b">
        <v>1</v>
      </c>
      <c r="AB36" s="142"/>
      <c r="AC36" s="320"/>
      <c r="AD36" s="321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82" customFormat="1" ht="33.75">
      <c r="A37" s="222">
        <v>35</v>
      </c>
      <c r="B37" s="222" t="s">
        <v>300</v>
      </c>
      <c r="C37" s="222"/>
      <c r="D37" s="233" t="s">
        <v>611</v>
      </c>
      <c r="E37" s="224" t="s">
        <v>135</v>
      </c>
      <c r="F37" s="324" t="s">
        <v>312</v>
      </c>
      <c r="G37" s="222"/>
      <c r="H37" s="225"/>
      <c r="I37" s="226"/>
      <c r="J37" s="283"/>
      <c r="K37" s="283"/>
      <c r="L37" s="246"/>
      <c r="M37" s="229"/>
      <c r="N37" s="227"/>
      <c r="O37" s="227"/>
      <c r="P37" s="219"/>
      <c r="Q37" s="219"/>
      <c r="R37" s="219"/>
      <c r="S37" s="219"/>
      <c r="T37" s="219"/>
      <c r="U37" s="219"/>
      <c r="V37" s="219"/>
      <c r="W37" s="219"/>
      <c r="X37" s="335" t="b">
        <v>1</v>
      </c>
      <c r="Y37" s="213" t="e">
        <f t="shared" ref="Y37:Y40" si="9">ROUND(K37/J37,4)</f>
        <v>#DIV/0!</v>
      </c>
      <c r="Z37" s="337" t="b">
        <v>1</v>
      </c>
      <c r="AA37" s="337" t="b">
        <v>1</v>
      </c>
      <c r="AB37" s="142"/>
      <c r="AC37" s="320"/>
      <c r="AD37" s="321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82" customFormat="1" ht="33.75">
      <c r="A38" s="222">
        <v>36</v>
      </c>
      <c r="B38" s="222" t="s">
        <v>301</v>
      </c>
      <c r="C38" s="222"/>
      <c r="D38" s="233" t="s">
        <v>576</v>
      </c>
      <c r="E38" s="224" t="s">
        <v>140</v>
      </c>
      <c r="F38" s="324" t="s">
        <v>313</v>
      </c>
      <c r="G38" s="222"/>
      <c r="H38" s="225"/>
      <c r="I38" s="226"/>
      <c r="J38" s="283"/>
      <c r="K38" s="283"/>
      <c r="L38" s="246"/>
      <c r="M38" s="229"/>
      <c r="N38" s="227"/>
      <c r="O38" s="227"/>
      <c r="P38" s="219"/>
      <c r="Q38" s="219"/>
      <c r="R38" s="219"/>
      <c r="S38" s="219"/>
      <c r="T38" s="219"/>
      <c r="U38" s="219"/>
      <c r="V38" s="219"/>
      <c r="W38" s="219"/>
      <c r="X38" s="335" t="b">
        <v>1</v>
      </c>
      <c r="Y38" s="213" t="e">
        <f t="shared" si="9"/>
        <v>#DIV/0!</v>
      </c>
      <c r="Z38" s="337" t="b">
        <v>1</v>
      </c>
      <c r="AA38" s="337" t="b">
        <v>1</v>
      </c>
      <c r="AB38" s="142"/>
      <c r="AC38" s="320"/>
      <c r="AD38" s="321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19" customFormat="1" ht="33.75">
      <c r="A39" s="205">
        <v>37</v>
      </c>
      <c r="B39" s="205" t="s">
        <v>302</v>
      </c>
      <c r="C39" s="205"/>
      <c r="D39" s="218" t="s">
        <v>621</v>
      </c>
      <c r="E39" s="206" t="s">
        <v>132</v>
      </c>
      <c r="F39" s="339" t="s">
        <v>314</v>
      </c>
      <c r="G39" s="205"/>
      <c r="H39" s="221"/>
      <c r="I39" s="215"/>
      <c r="J39" s="340"/>
      <c r="K39" s="340"/>
      <c r="L39" s="341"/>
      <c r="M39" s="211"/>
      <c r="N39" s="212"/>
      <c r="O39" s="212"/>
      <c r="P39" s="209"/>
      <c r="Q39" s="209"/>
      <c r="R39" s="209"/>
      <c r="S39" s="209"/>
      <c r="T39" s="209"/>
      <c r="U39" s="209"/>
      <c r="V39" s="209"/>
      <c r="W39" s="209"/>
      <c r="X39" s="335" t="b">
        <v>1</v>
      </c>
      <c r="Y39" s="213" t="e">
        <f t="shared" si="9"/>
        <v>#DIV/0!</v>
      </c>
      <c r="Z39" s="337" t="b">
        <v>1</v>
      </c>
      <c r="AA39" s="337" t="b">
        <v>1</v>
      </c>
      <c r="AB39" s="316"/>
      <c r="AC39" s="317"/>
      <c r="AD39" s="318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</row>
    <row r="40" spans="1:74" s="319" customFormat="1" ht="33.75">
      <c r="A40" s="205">
        <v>38</v>
      </c>
      <c r="B40" s="205" t="s">
        <v>303</v>
      </c>
      <c r="C40" s="205"/>
      <c r="D40" s="218" t="s">
        <v>620</v>
      </c>
      <c r="E40" s="206">
        <v>2475</v>
      </c>
      <c r="F40" s="339" t="s">
        <v>315</v>
      </c>
      <c r="G40" s="205"/>
      <c r="H40" s="221"/>
      <c r="I40" s="215"/>
      <c r="J40" s="340"/>
      <c r="K40" s="340"/>
      <c r="L40" s="341"/>
      <c r="M40" s="211"/>
      <c r="N40" s="212"/>
      <c r="O40" s="212"/>
      <c r="P40" s="209"/>
      <c r="Q40" s="209"/>
      <c r="R40" s="209"/>
      <c r="S40" s="209"/>
      <c r="T40" s="209"/>
      <c r="U40" s="209"/>
      <c r="V40" s="209"/>
      <c r="W40" s="209"/>
      <c r="X40" s="335" t="b">
        <v>1</v>
      </c>
      <c r="Y40" s="213" t="e">
        <f t="shared" si="9"/>
        <v>#DIV/0!</v>
      </c>
      <c r="Z40" s="337" t="b">
        <v>1</v>
      </c>
      <c r="AA40" s="337" t="b">
        <v>1</v>
      </c>
      <c r="AB40" s="316"/>
      <c r="AC40" s="317"/>
      <c r="AD40" s="318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</row>
    <row r="41" spans="1:74" s="165" customFormat="1" ht="33.75">
      <c r="A41" s="222">
        <v>39</v>
      </c>
      <c r="B41" s="222" t="s">
        <v>305</v>
      </c>
      <c r="C41" s="222"/>
      <c r="D41" s="233" t="s">
        <v>585</v>
      </c>
      <c r="E41" s="224" t="s">
        <v>136</v>
      </c>
      <c r="F41" s="223" t="s">
        <v>317</v>
      </c>
      <c r="G41" s="222"/>
      <c r="H41" s="225"/>
      <c r="I41" s="226"/>
      <c r="J41" s="283"/>
      <c r="K41" s="283"/>
      <c r="L41" s="246"/>
      <c r="M41" s="229"/>
      <c r="N41" s="227"/>
      <c r="O41" s="227"/>
      <c r="P41" s="219"/>
      <c r="Q41" s="248"/>
      <c r="R41" s="249"/>
      <c r="S41" s="249"/>
      <c r="T41" s="249"/>
      <c r="U41" s="249"/>
      <c r="V41" s="250"/>
      <c r="W41" s="249"/>
      <c r="X41" s="335" t="b">
        <v>1</v>
      </c>
      <c r="Y41" s="213" t="e">
        <f t="shared" ref="Y41" si="10">ROUND(K41/J41,4)</f>
        <v>#DIV/0!</v>
      </c>
      <c r="Z41" s="337" t="b">
        <v>1</v>
      </c>
      <c r="AA41" s="337" t="b">
        <v>1</v>
      </c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</row>
    <row r="42" spans="1:74" s="165" customFormat="1" ht="22.5">
      <c r="A42" s="222">
        <v>40</v>
      </c>
      <c r="B42" s="222" t="s">
        <v>306</v>
      </c>
      <c r="C42" s="222" t="s">
        <v>287</v>
      </c>
      <c r="D42" s="233" t="s">
        <v>247</v>
      </c>
      <c r="E42" s="224">
        <v>2412</v>
      </c>
      <c r="F42" s="223" t="s">
        <v>318</v>
      </c>
      <c r="G42" s="222" t="s">
        <v>44</v>
      </c>
      <c r="H42" s="225">
        <v>0.84</v>
      </c>
      <c r="I42" s="226" t="s">
        <v>325</v>
      </c>
      <c r="J42" s="284">
        <v>3000859</v>
      </c>
      <c r="K42" s="284">
        <v>1500429.5</v>
      </c>
      <c r="L42" s="246">
        <f t="shared" ref="L42:L44" si="11">J42-K42</f>
        <v>1500429.5</v>
      </c>
      <c r="M42" s="229">
        <v>0.5</v>
      </c>
      <c r="N42" s="227"/>
      <c r="O42" s="227"/>
      <c r="P42" s="219"/>
      <c r="Q42" s="248"/>
      <c r="R42" s="249">
        <f>464836.72+1035592.78</f>
        <v>1500429.5</v>
      </c>
      <c r="S42" s="249"/>
      <c r="T42" s="249"/>
      <c r="U42" s="249"/>
      <c r="V42" s="250"/>
      <c r="W42" s="249"/>
      <c r="X42" s="335" t="b">
        <v>1</v>
      </c>
      <c r="Y42" s="213">
        <f t="shared" ref="Y42:Y44" si="12">ROUND(K42/J42,4)</f>
        <v>0.5</v>
      </c>
      <c r="Z42" s="337" t="b">
        <v>1</v>
      </c>
      <c r="AA42" s="337" t="b">
        <v>1</v>
      </c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  <c r="AP42" s="315"/>
      <c r="AQ42" s="315"/>
      <c r="AR42" s="315"/>
      <c r="AS42" s="315"/>
      <c r="AT42" s="315"/>
      <c r="AU42" s="315"/>
      <c r="AV42" s="315"/>
      <c r="AW42" s="315"/>
      <c r="AX42" s="315"/>
      <c r="AY42" s="315"/>
      <c r="AZ42" s="315"/>
      <c r="BA42" s="315"/>
      <c r="BB42" s="315"/>
      <c r="BC42" s="315"/>
      <c r="BD42" s="315"/>
    </row>
    <row r="43" spans="1:74" s="97" customFormat="1" ht="35.25" customHeight="1">
      <c r="A43" s="222">
        <v>41</v>
      </c>
      <c r="B43" s="222" t="s">
        <v>307</v>
      </c>
      <c r="C43" s="232" t="s">
        <v>287</v>
      </c>
      <c r="D43" s="233" t="s">
        <v>249</v>
      </c>
      <c r="E43" s="230" t="s">
        <v>133</v>
      </c>
      <c r="F43" s="223" t="s">
        <v>319</v>
      </c>
      <c r="G43" s="222" t="s">
        <v>44</v>
      </c>
      <c r="H43" s="225">
        <v>1.35</v>
      </c>
      <c r="I43" s="234" t="s">
        <v>638</v>
      </c>
      <c r="J43" s="283">
        <v>4200000</v>
      </c>
      <c r="K43" s="283">
        <v>2100000</v>
      </c>
      <c r="L43" s="246">
        <f t="shared" si="11"/>
        <v>2100000</v>
      </c>
      <c r="M43" s="251">
        <v>0.5</v>
      </c>
      <c r="N43" s="227"/>
      <c r="O43" s="227"/>
      <c r="P43" s="227"/>
      <c r="Q43" s="219"/>
      <c r="R43" s="219">
        <v>2100000</v>
      </c>
      <c r="S43" s="219"/>
      <c r="T43" s="219"/>
      <c r="U43" s="219"/>
      <c r="V43" s="219"/>
      <c r="W43" s="219"/>
      <c r="X43" s="335" t="b">
        <v>1</v>
      </c>
      <c r="Y43" s="213">
        <f t="shared" si="12"/>
        <v>0.5</v>
      </c>
      <c r="Z43" s="337" t="b">
        <v>1</v>
      </c>
      <c r="AA43" s="337" t="b">
        <v>1</v>
      </c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  <c r="AN43" s="315"/>
      <c r="AO43" s="315"/>
      <c r="AP43" s="315"/>
      <c r="AQ43" s="315"/>
      <c r="AR43" s="315"/>
      <c r="AS43" s="315"/>
      <c r="AT43" s="315"/>
      <c r="AU43" s="315"/>
      <c r="AV43" s="315"/>
      <c r="AW43" s="315"/>
      <c r="AX43" s="315"/>
      <c r="AY43" s="315"/>
      <c r="AZ43" s="315"/>
      <c r="BA43" s="315"/>
      <c r="BB43" s="315"/>
      <c r="BC43" s="315"/>
      <c r="BD43" s="315"/>
    </row>
    <row r="44" spans="1:74" s="97" customFormat="1" ht="30.75" customHeight="1">
      <c r="A44" s="222">
        <v>42</v>
      </c>
      <c r="B44" s="222" t="s">
        <v>309</v>
      </c>
      <c r="C44" s="232" t="s">
        <v>287</v>
      </c>
      <c r="D44" s="233" t="s">
        <v>628</v>
      </c>
      <c r="E44" s="224">
        <v>2474</v>
      </c>
      <c r="F44" s="223" t="s">
        <v>321</v>
      </c>
      <c r="G44" s="222" t="s">
        <v>204</v>
      </c>
      <c r="H44" s="225">
        <v>0.55300000000000005</v>
      </c>
      <c r="I44" s="234" t="s">
        <v>635</v>
      </c>
      <c r="J44" s="283">
        <v>1421853</v>
      </c>
      <c r="K44" s="283">
        <f>R44</f>
        <v>710926.5</v>
      </c>
      <c r="L44" s="246">
        <f t="shared" si="11"/>
        <v>710926.5</v>
      </c>
      <c r="M44" s="251">
        <v>0.5</v>
      </c>
      <c r="N44" s="227"/>
      <c r="O44" s="227"/>
      <c r="P44" s="227"/>
      <c r="Q44" s="219"/>
      <c r="R44" s="219">
        <f>137894.47+573032.03</f>
        <v>710926.5</v>
      </c>
      <c r="S44" s="219"/>
      <c r="T44" s="219"/>
      <c r="U44" s="219"/>
      <c r="V44" s="219"/>
      <c r="W44" s="219"/>
      <c r="X44" s="335" t="b">
        <v>1</v>
      </c>
      <c r="Y44" s="213">
        <f t="shared" si="12"/>
        <v>0.5</v>
      </c>
      <c r="Z44" s="337" t="b">
        <v>1</v>
      </c>
      <c r="AA44" s="337" t="b">
        <v>1</v>
      </c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</row>
    <row r="45" spans="1:74" s="138" customFormat="1" ht="20.100000000000001" customHeight="1">
      <c r="A45" s="425" t="s">
        <v>41</v>
      </c>
      <c r="B45" s="426"/>
      <c r="C45" s="426"/>
      <c r="D45" s="426"/>
      <c r="E45" s="426"/>
      <c r="F45" s="426"/>
      <c r="G45" s="427"/>
      <c r="H45" s="235">
        <f>SUM(H3:H44)</f>
        <v>52.645999999999994</v>
      </c>
      <c r="I45" s="385" t="s">
        <v>14</v>
      </c>
      <c r="J45" s="220">
        <f>SUM(J3:J44)</f>
        <v>300076826.27000004</v>
      </c>
      <c r="K45" s="220">
        <f>SUM(K3:K44)</f>
        <v>148817398.95000002</v>
      </c>
      <c r="L45" s="220">
        <f>SUM(L3:L44)</f>
        <v>151259427.31999999</v>
      </c>
      <c r="M45" s="236" t="s">
        <v>14</v>
      </c>
      <c r="N45" s="220">
        <f t="shared" ref="N45:W45" si="13">SUM(N3:N44)</f>
        <v>0</v>
      </c>
      <c r="O45" s="220">
        <f t="shared" si="13"/>
        <v>0</v>
      </c>
      <c r="P45" s="220">
        <f t="shared" si="13"/>
        <v>11897858.25</v>
      </c>
      <c r="Q45" s="220">
        <f t="shared" si="13"/>
        <v>31156627.969999999</v>
      </c>
      <c r="R45" s="220">
        <f t="shared" si="13"/>
        <v>67922919.290000007</v>
      </c>
      <c r="S45" s="220">
        <f t="shared" si="13"/>
        <v>31810084.439999998</v>
      </c>
      <c r="T45" s="220">
        <f t="shared" si="13"/>
        <v>6029909</v>
      </c>
      <c r="U45" s="220">
        <f t="shared" si="13"/>
        <v>0</v>
      </c>
      <c r="V45" s="220">
        <f t="shared" si="13"/>
        <v>0</v>
      </c>
      <c r="W45" s="237">
        <f t="shared" si="13"/>
        <v>0</v>
      </c>
      <c r="X45" s="302" t="b">
        <f>K45=SUM(N45:W45)</f>
        <v>1</v>
      </c>
      <c r="Y45" s="213">
        <f>ROUND(K45/J45,4)</f>
        <v>0.49590000000000001</v>
      </c>
      <c r="Z45" s="174" t="s">
        <v>14</v>
      </c>
      <c r="AA45" s="174" t="b">
        <f>J45=K45+L45</f>
        <v>1</v>
      </c>
      <c r="AB45" s="303"/>
      <c r="AC45" s="303"/>
      <c r="AD45" s="304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</row>
    <row r="46" spans="1:74" s="192" customFormat="1" ht="20.100000000000001" customHeight="1">
      <c r="A46" s="422" t="s">
        <v>34</v>
      </c>
      <c r="B46" s="423"/>
      <c r="C46" s="423"/>
      <c r="D46" s="423"/>
      <c r="E46" s="423"/>
      <c r="F46" s="423"/>
      <c r="G46" s="424"/>
      <c r="H46" s="238">
        <f>SUMIF($C$3:$C$44,"K",H3:H44)</f>
        <v>31.583999999999996</v>
      </c>
      <c r="I46" s="387" t="s">
        <v>14</v>
      </c>
      <c r="J46" s="210">
        <f>SUMIF($C$3:$C$44,"K",J3:J44)</f>
        <v>138713390.44999999</v>
      </c>
      <c r="K46" s="210">
        <f>SUMIF($C$3:$C$44,"K",K3:K44)</f>
        <v>70368160.920000002</v>
      </c>
      <c r="L46" s="210">
        <f>SUMIF($C$3:$C$44,"K",L3:L44)</f>
        <v>68345229.530000016</v>
      </c>
      <c r="M46" s="239" t="s">
        <v>14</v>
      </c>
      <c r="N46" s="210">
        <f t="shared" ref="N46:W46" si="14">SUMIF($C$3:$C$44,"K",N3:N44)</f>
        <v>0</v>
      </c>
      <c r="O46" s="210">
        <f t="shared" si="14"/>
        <v>0</v>
      </c>
      <c r="P46" s="210">
        <f t="shared" si="14"/>
        <v>11897858.25</v>
      </c>
      <c r="Q46" s="210">
        <f t="shared" si="14"/>
        <v>31156627.969999999</v>
      </c>
      <c r="R46" s="210">
        <f t="shared" si="14"/>
        <v>24368070.43</v>
      </c>
      <c r="S46" s="210">
        <f t="shared" si="14"/>
        <v>2945604.27</v>
      </c>
      <c r="T46" s="210">
        <f t="shared" si="14"/>
        <v>0</v>
      </c>
      <c r="U46" s="210">
        <f t="shared" si="14"/>
        <v>0</v>
      </c>
      <c r="V46" s="210">
        <f t="shared" si="14"/>
        <v>0</v>
      </c>
      <c r="W46" s="210">
        <f t="shared" si="14"/>
        <v>0</v>
      </c>
      <c r="X46" s="302" t="b">
        <f>K46=SUM(N46:W46)</f>
        <v>1</v>
      </c>
      <c r="Y46" s="213">
        <f>ROUND(K46/J46,4)</f>
        <v>0.50729999999999997</v>
      </c>
      <c r="Z46" s="174" t="s">
        <v>14</v>
      </c>
      <c r="AA46" s="174" t="b">
        <f>J46=K46+L46</f>
        <v>1</v>
      </c>
      <c r="AB46" s="303"/>
      <c r="AC46" s="303"/>
      <c r="AD46" s="304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1"/>
      <c r="BB46" s="301"/>
      <c r="BC46" s="301"/>
      <c r="BD46" s="301"/>
      <c r="BE46" s="301"/>
      <c r="BF46" s="301"/>
      <c r="BG46" s="301"/>
      <c r="BH46" s="301"/>
      <c r="BI46" s="301"/>
      <c r="BJ46" s="301"/>
      <c r="BK46" s="301"/>
      <c r="BL46" s="301"/>
      <c r="BM46" s="301"/>
      <c r="BN46" s="301"/>
      <c r="BO46" s="301"/>
      <c r="BP46" s="301"/>
      <c r="BQ46" s="301"/>
      <c r="BR46" s="301"/>
      <c r="BS46" s="301"/>
      <c r="BT46" s="301"/>
      <c r="BU46" s="301"/>
      <c r="BV46" s="301"/>
    </row>
    <row r="47" spans="1:74" s="138" customFormat="1" ht="20.100000000000001" customHeight="1">
      <c r="A47" s="425" t="s">
        <v>35</v>
      </c>
      <c r="B47" s="426"/>
      <c r="C47" s="426"/>
      <c r="D47" s="426"/>
      <c r="E47" s="426"/>
      <c r="F47" s="426"/>
      <c r="G47" s="427"/>
      <c r="H47" s="235">
        <f>SUMIF($C$3:$C$44,"N",H3:H44)</f>
        <v>9.9890000000000008</v>
      </c>
      <c r="I47" s="385" t="s">
        <v>14</v>
      </c>
      <c r="J47" s="220">
        <f>SUMIF($C$3:$C$44,"N",J3:J44)</f>
        <v>46848063.700000003</v>
      </c>
      <c r="K47" s="220">
        <f>SUMIF($C$3:$C$44,"N",K3:K44)</f>
        <v>24079899.370000001</v>
      </c>
      <c r="L47" s="220">
        <f>SUMIF($C$3:$C$44,"N",L3:L44)</f>
        <v>22768164.329999998</v>
      </c>
      <c r="M47" s="236" t="s">
        <v>14</v>
      </c>
      <c r="N47" s="220">
        <f t="shared" ref="N47:W47" si="15">SUMIF($C$3:$C$44,"N",N3:N44)</f>
        <v>0</v>
      </c>
      <c r="O47" s="220">
        <f t="shared" si="15"/>
        <v>0</v>
      </c>
      <c r="P47" s="220">
        <f t="shared" si="15"/>
        <v>0</v>
      </c>
      <c r="Q47" s="220">
        <f t="shared" si="15"/>
        <v>0</v>
      </c>
      <c r="R47" s="220">
        <f t="shared" si="15"/>
        <v>24079899.370000001</v>
      </c>
      <c r="S47" s="220">
        <f t="shared" si="15"/>
        <v>0</v>
      </c>
      <c r="T47" s="220">
        <f t="shared" si="15"/>
        <v>0</v>
      </c>
      <c r="U47" s="220">
        <f t="shared" si="15"/>
        <v>0</v>
      </c>
      <c r="V47" s="220">
        <f t="shared" si="15"/>
        <v>0</v>
      </c>
      <c r="W47" s="220">
        <f t="shared" si="15"/>
        <v>0</v>
      </c>
      <c r="X47" s="302" t="b">
        <f>K47=SUM(N47:W47)</f>
        <v>1</v>
      </c>
      <c r="Y47" s="213">
        <f>ROUND(K47/J47,4)</f>
        <v>0.51400000000000001</v>
      </c>
      <c r="Z47" s="174" t="s">
        <v>14</v>
      </c>
      <c r="AA47" s="174" t="b">
        <f>J47=K47+L47</f>
        <v>1</v>
      </c>
      <c r="AB47" s="303"/>
      <c r="AC47" s="303"/>
      <c r="AD47" s="164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</row>
    <row r="48" spans="1:74" s="192" customFormat="1" ht="20.100000000000001" customHeight="1">
      <c r="A48" s="422" t="s">
        <v>36</v>
      </c>
      <c r="B48" s="423"/>
      <c r="C48" s="423"/>
      <c r="D48" s="423"/>
      <c r="E48" s="423"/>
      <c r="F48" s="423"/>
      <c r="G48" s="424"/>
      <c r="H48" s="238">
        <f>SUMIF($C$3:$C$44,"W",H3:H44)</f>
        <v>11.073</v>
      </c>
      <c r="I48" s="387" t="s">
        <v>14</v>
      </c>
      <c r="J48" s="210">
        <f>SUMIF($C$3:$C$44,"W",J3:J44)</f>
        <v>114515372.12</v>
      </c>
      <c r="K48" s="210">
        <f>SUMIF($C$3:$C$44,"W",K3:K44)</f>
        <v>54369338.660000004</v>
      </c>
      <c r="L48" s="210">
        <f>SUMIF($C$3:$C$44,"W",L3:L44)</f>
        <v>60146033.460000001</v>
      </c>
      <c r="M48" s="239" t="s">
        <v>14</v>
      </c>
      <c r="N48" s="210">
        <f t="shared" ref="N48:W48" si="16">SUMIF($C$3:$C$44,"W",N3:N44)</f>
        <v>0</v>
      </c>
      <c r="O48" s="210">
        <f t="shared" si="16"/>
        <v>0</v>
      </c>
      <c r="P48" s="210">
        <f t="shared" si="16"/>
        <v>0</v>
      </c>
      <c r="Q48" s="210">
        <f t="shared" si="16"/>
        <v>0</v>
      </c>
      <c r="R48" s="210">
        <f t="shared" si="16"/>
        <v>19474949.490000002</v>
      </c>
      <c r="S48" s="210">
        <f t="shared" si="16"/>
        <v>28864480.170000002</v>
      </c>
      <c r="T48" s="210">
        <f t="shared" si="16"/>
        <v>6029909</v>
      </c>
      <c r="U48" s="210">
        <f t="shared" si="16"/>
        <v>0</v>
      </c>
      <c r="V48" s="210">
        <f t="shared" si="16"/>
        <v>0</v>
      </c>
      <c r="W48" s="210">
        <f t="shared" si="16"/>
        <v>0</v>
      </c>
      <c r="X48" s="302" t="b">
        <f>K48=SUM(N48:W48)</f>
        <v>1</v>
      </c>
      <c r="Y48" s="213">
        <f>ROUND(K48/J48,4)</f>
        <v>0.4748</v>
      </c>
      <c r="Z48" s="174" t="s">
        <v>14</v>
      </c>
      <c r="AA48" s="174" t="b">
        <f>J48=K48+L48</f>
        <v>1</v>
      </c>
      <c r="AB48" s="303"/>
      <c r="AC48" s="303"/>
      <c r="AD48" s="19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301"/>
      <c r="BC48" s="301"/>
      <c r="BD48" s="301"/>
      <c r="BE48" s="301"/>
      <c r="BF48" s="301"/>
      <c r="BG48" s="301"/>
      <c r="BH48" s="301"/>
      <c r="BI48" s="301"/>
      <c r="BJ48" s="301"/>
      <c r="BK48" s="301"/>
      <c r="BL48" s="301"/>
      <c r="BM48" s="301"/>
      <c r="BN48" s="301"/>
      <c r="BO48" s="301"/>
      <c r="BP48" s="301"/>
      <c r="BQ48" s="301"/>
      <c r="BR48" s="301"/>
      <c r="BS48" s="301"/>
      <c r="BT48" s="301"/>
      <c r="BU48" s="301"/>
      <c r="BV48" s="301"/>
    </row>
    <row r="49" spans="1:29">
      <c r="A49" s="139"/>
      <c r="B49" s="140"/>
      <c r="C49" s="139"/>
      <c r="D49" s="382"/>
      <c r="E49" s="141"/>
      <c r="F49" s="142"/>
      <c r="G49" s="139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303"/>
    </row>
    <row r="50" spans="1:29">
      <c r="A50" s="105" t="s">
        <v>22</v>
      </c>
      <c r="B50" s="100"/>
      <c r="C50" s="86"/>
      <c r="D50" s="20"/>
      <c r="E50" s="86"/>
      <c r="F50" s="20"/>
      <c r="G50" s="86"/>
      <c r="J50" s="89"/>
      <c r="K50" s="295"/>
      <c r="N50" s="22"/>
      <c r="O50" s="146"/>
      <c r="P50" s="146"/>
      <c r="Q50" s="146"/>
      <c r="R50" s="22"/>
      <c r="S50" s="22"/>
      <c r="T50" s="22"/>
      <c r="U50" s="22"/>
      <c r="V50" s="22"/>
      <c r="W50" s="22"/>
      <c r="X50" s="172"/>
      <c r="AA50" s="175"/>
    </row>
    <row r="51" spans="1:29">
      <c r="A51" s="106" t="s">
        <v>23</v>
      </c>
      <c r="B51" s="88"/>
      <c r="C51" s="87"/>
      <c r="D51" s="21"/>
      <c r="E51" s="87"/>
      <c r="F51" s="21"/>
      <c r="G51" s="87"/>
      <c r="J51" s="91"/>
      <c r="K51" s="295"/>
      <c r="L51" s="280"/>
      <c r="N51" s="146"/>
      <c r="O51" s="146"/>
      <c r="P51" s="146"/>
      <c r="Q51" s="22"/>
      <c r="R51" s="22"/>
      <c r="S51" s="22"/>
      <c r="T51" s="22"/>
      <c r="U51" s="22"/>
      <c r="V51" s="22"/>
      <c r="W51" s="22"/>
      <c r="X51" s="172"/>
    </row>
    <row r="52" spans="1:29">
      <c r="A52" s="105" t="s">
        <v>39</v>
      </c>
      <c r="B52" s="140"/>
      <c r="C52" s="139"/>
      <c r="D52" s="382"/>
      <c r="E52" s="141"/>
      <c r="F52" s="142"/>
      <c r="G52" s="139"/>
      <c r="J52" s="91"/>
      <c r="K52" s="163"/>
    </row>
    <row r="53" spans="1:29">
      <c r="A53" s="421" t="s">
        <v>640</v>
      </c>
      <c r="B53" s="421"/>
      <c r="C53" s="421"/>
      <c r="D53" s="421"/>
      <c r="E53" s="421"/>
      <c r="F53" s="421"/>
      <c r="G53" s="139"/>
      <c r="J53" s="91"/>
    </row>
    <row r="54" spans="1:29">
      <c r="A54" s="421"/>
      <c r="B54" s="421"/>
      <c r="C54" s="421"/>
      <c r="D54" s="421"/>
      <c r="E54" s="421"/>
      <c r="F54" s="421"/>
      <c r="G54" s="139"/>
      <c r="J54" s="91"/>
    </row>
    <row r="55" spans="1:29">
      <c r="A55" s="147"/>
      <c r="B55" s="94"/>
      <c r="C55" s="148"/>
      <c r="D55" s="149"/>
      <c r="E55" s="150"/>
      <c r="F55" s="151"/>
      <c r="G55" s="148"/>
      <c r="J55" s="91"/>
    </row>
    <row r="56" spans="1:29">
      <c r="O56" s="294"/>
    </row>
    <row r="57" spans="1:29">
      <c r="J57" s="289"/>
    </row>
    <row r="58" spans="1:29">
      <c r="N58" s="162"/>
    </row>
  </sheetData>
  <mergeCells count="20">
    <mergeCell ref="B1:B2"/>
    <mergeCell ref="C1:C2"/>
    <mergeCell ref="A53:F53"/>
    <mergeCell ref="F1:F2"/>
    <mergeCell ref="G1:G2"/>
    <mergeCell ref="D1:D2"/>
    <mergeCell ref="E1:E2"/>
    <mergeCell ref="A1:A2"/>
    <mergeCell ref="A54:F54"/>
    <mergeCell ref="A48:G48"/>
    <mergeCell ref="A47:G47"/>
    <mergeCell ref="A46:G46"/>
    <mergeCell ref="A45:G45"/>
    <mergeCell ref="M1:M2"/>
    <mergeCell ref="N1:W1"/>
    <mergeCell ref="H1:H2"/>
    <mergeCell ref="I1:I2"/>
    <mergeCell ref="J1:J2"/>
    <mergeCell ref="K1:K2"/>
    <mergeCell ref="L1:L2"/>
  </mergeCells>
  <conditionalFormatting sqref="Z3:AA8">
    <cfRule type="containsText" dxfId="18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9"/>
  <sheetViews>
    <sheetView showGridLines="0" view="pageBreakPreview" topLeftCell="A40" zoomScaleSheetLayoutView="100" workbookViewId="0">
      <selection activeCell="D48" sqref="D48"/>
    </sheetView>
  </sheetViews>
  <sheetFormatPr defaultRowHeight="21"/>
  <cols>
    <col min="1" max="1" width="6.85546875" style="159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8" customWidth="1"/>
    <col min="25" max="27" width="15.7109375" style="172" customWidth="1"/>
    <col min="28" max="28" width="15.7109375" style="171" customWidth="1"/>
    <col min="29" max="29" width="11.7109375" style="301" customWidth="1"/>
    <col min="30" max="30" width="15.140625" style="301" customWidth="1"/>
    <col min="31" max="31" width="18" style="301" customWidth="1"/>
    <col min="32" max="32" width="21.140625" style="301" customWidth="1"/>
    <col min="33" max="33" width="12.28515625" style="301" bestFit="1" customWidth="1"/>
    <col min="34" max="34" width="12.7109375" style="301" customWidth="1"/>
    <col min="35" max="35" width="13.28515625" style="301" customWidth="1"/>
    <col min="36" max="113" width="9.140625" style="301"/>
    <col min="114" max="16384" width="9.140625" style="85"/>
  </cols>
  <sheetData>
    <row r="1" spans="1:113" s="177" customFormat="1" ht="20.100000000000001" customHeight="1">
      <c r="A1" s="418" t="s">
        <v>4</v>
      </c>
      <c r="B1" s="418" t="s">
        <v>5</v>
      </c>
      <c r="C1" s="428" t="s">
        <v>40</v>
      </c>
      <c r="D1" s="419" t="s">
        <v>6</v>
      </c>
      <c r="E1" s="418" t="s">
        <v>30</v>
      </c>
      <c r="F1" s="419" t="s">
        <v>15</v>
      </c>
      <c r="G1" s="418" t="s">
        <v>7</v>
      </c>
      <c r="H1" s="418" t="s">
        <v>24</v>
      </c>
      <c r="I1" s="418" t="s">
        <v>8</v>
      </c>
      <c r="J1" s="418" t="s">
        <v>25</v>
      </c>
      <c r="K1" s="418" t="s">
        <v>9</v>
      </c>
      <c r="L1" s="418" t="s">
        <v>17</v>
      </c>
      <c r="M1" s="419" t="s">
        <v>13</v>
      </c>
      <c r="N1" s="418" t="s">
        <v>11</v>
      </c>
      <c r="O1" s="418" t="s">
        <v>12</v>
      </c>
      <c r="P1" s="418"/>
      <c r="Q1" s="418"/>
      <c r="R1" s="418"/>
      <c r="S1" s="418"/>
      <c r="T1" s="418"/>
      <c r="U1" s="418"/>
      <c r="V1" s="418"/>
      <c r="W1" s="418"/>
      <c r="X1" s="418"/>
      <c r="Y1" s="179"/>
      <c r="Z1" s="111"/>
      <c r="AA1" s="111"/>
      <c r="AB1" s="180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  <c r="BW1" s="301"/>
      <c r="BX1" s="301"/>
      <c r="BY1" s="301"/>
      <c r="BZ1" s="301"/>
      <c r="CA1" s="301"/>
      <c r="CB1" s="301"/>
      <c r="CC1" s="301"/>
      <c r="CD1" s="301"/>
      <c r="CE1" s="301"/>
      <c r="CF1" s="301"/>
      <c r="CG1" s="301"/>
      <c r="CH1" s="301"/>
      <c r="CI1" s="301"/>
      <c r="CJ1" s="301"/>
      <c r="CK1" s="301"/>
      <c r="CL1" s="301"/>
      <c r="CM1" s="301"/>
      <c r="CN1" s="301"/>
      <c r="CO1" s="301"/>
      <c r="CP1" s="301"/>
      <c r="CQ1" s="301"/>
      <c r="CR1" s="301"/>
      <c r="CS1" s="301"/>
      <c r="CT1" s="301"/>
      <c r="CU1" s="301"/>
      <c r="CV1" s="301"/>
      <c r="CW1" s="301"/>
      <c r="CX1" s="301"/>
      <c r="CY1" s="301"/>
      <c r="CZ1" s="301"/>
      <c r="DA1" s="301"/>
      <c r="DB1" s="301"/>
      <c r="DC1" s="301"/>
      <c r="DD1" s="301"/>
      <c r="DE1" s="301"/>
      <c r="DF1" s="301"/>
      <c r="DG1" s="301"/>
      <c r="DH1" s="301"/>
      <c r="DI1" s="301"/>
    </row>
    <row r="2" spans="1:113" s="178" customFormat="1" ht="28.5" customHeight="1">
      <c r="A2" s="418"/>
      <c r="B2" s="418"/>
      <c r="C2" s="429"/>
      <c r="D2" s="420"/>
      <c r="E2" s="418"/>
      <c r="F2" s="420"/>
      <c r="G2" s="418"/>
      <c r="H2" s="418"/>
      <c r="I2" s="418"/>
      <c r="J2" s="418"/>
      <c r="K2" s="418"/>
      <c r="L2" s="418"/>
      <c r="M2" s="420"/>
      <c r="N2" s="418"/>
      <c r="O2" s="385">
        <v>2019</v>
      </c>
      <c r="P2" s="385">
        <v>2020</v>
      </c>
      <c r="Q2" s="385">
        <v>2021</v>
      </c>
      <c r="R2" s="385">
        <v>2022</v>
      </c>
      <c r="S2" s="385">
        <v>2023</v>
      </c>
      <c r="T2" s="385">
        <v>2024</v>
      </c>
      <c r="U2" s="385">
        <v>2025</v>
      </c>
      <c r="V2" s="385">
        <v>2026</v>
      </c>
      <c r="W2" s="385">
        <v>2027</v>
      </c>
      <c r="X2" s="385">
        <v>2028</v>
      </c>
      <c r="Y2" s="179" t="s">
        <v>26</v>
      </c>
      <c r="Z2" s="111" t="s">
        <v>27</v>
      </c>
      <c r="AA2" s="111" t="s">
        <v>28</v>
      </c>
      <c r="AB2" s="111" t="s">
        <v>29</v>
      </c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</row>
    <row r="3" spans="1:113" s="331" customFormat="1" ht="33.75">
      <c r="A3" s="206">
        <v>1</v>
      </c>
      <c r="B3" s="206" t="s">
        <v>93</v>
      </c>
      <c r="C3" s="240" t="s">
        <v>42</v>
      </c>
      <c r="D3" s="218" t="s">
        <v>101</v>
      </c>
      <c r="E3" s="208" t="s">
        <v>68</v>
      </c>
      <c r="F3" s="205" t="s">
        <v>56</v>
      </c>
      <c r="G3" s="207" t="s">
        <v>97</v>
      </c>
      <c r="H3" s="205" t="s">
        <v>43</v>
      </c>
      <c r="I3" s="214">
        <v>1.7</v>
      </c>
      <c r="J3" s="215" t="s">
        <v>117</v>
      </c>
      <c r="K3" s="329">
        <v>7186326.8499999996</v>
      </c>
      <c r="L3" s="216">
        <v>3952479.76</v>
      </c>
      <c r="M3" s="210">
        <v>3233847.09</v>
      </c>
      <c r="N3" s="211">
        <v>0.55000000000000004</v>
      </c>
      <c r="O3" s="212"/>
      <c r="P3" s="212"/>
      <c r="Q3" s="217">
        <v>1000000</v>
      </c>
      <c r="R3" s="217">
        <v>1500000</v>
      </c>
      <c r="S3" s="217">
        <v>1452479.76</v>
      </c>
      <c r="T3" s="217"/>
      <c r="U3" s="217"/>
      <c r="V3" s="217"/>
      <c r="W3" s="217"/>
      <c r="X3" s="329"/>
      <c r="Y3" s="345" t="b">
        <f>L3=SUM(O3:X3)</f>
        <v>1</v>
      </c>
      <c r="Z3" s="346">
        <f>ROUND(L3/K3,4)</f>
        <v>0.55000000000000004</v>
      </c>
      <c r="AA3" s="347" t="b">
        <f>Z3=N3</f>
        <v>1</v>
      </c>
      <c r="AB3" s="347" t="b">
        <f>K3=L3+M3</f>
        <v>1</v>
      </c>
      <c r="AC3" s="338"/>
      <c r="AD3" s="338"/>
      <c r="AE3" s="338"/>
      <c r="AF3" s="338"/>
      <c r="AG3" s="338"/>
      <c r="AH3" s="338"/>
      <c r="AI3" s="338"/>
      <c r="AJ3" s="338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</row>
    <row r="4" spans="1:113" s="331" customFormat="1" ht="33.75">
      <c r="A4" s="206">
        <v>2</v>
      </c>
      <c r="B4" s="206" t="s">
        <v>95</v>
      </c>
      <c r="C4" s="240" t="s">
        <v>42</v>
      </c>
      <c r="D4" s="218" t="s">
        <v>102</v>
      </c>
      <c r="E4" s="332" t="s">
        <v>72</v>
      </c>
      <c r="F4" s="206" t="s">
        <v>54</v>
      </c>
      <c r="G4" s="207" t="s">
        <v>99</v>
      </c>
      <c r="H4" s="205" t="s">
        <v>43</v>
      </c>
      <c r="I4" s="214">
        <v>0.49299999999999999</v>
      </c>
      <c r="J4" s="215" t="s">
        <v>144</v>
      </c>
      <c r="K4" s="329">
        <v>3910205.93</v>
      </c>
      <c r="L4" s="216">
        <v>1394465.5</v>
      </c>
      <c r="M4" s="210">
        <v>2515740.4300000002</v>
      </c>
      <c r="N4" s="211">
        <v>0.5</v>
      </c>
      <c r="O4" s="212"/>
      <c r="P4" s="212"/>
      <c r="Q4" s="217">
        <v>809929</v>
      </c>
      <c r="R4" s="217">
        <v>584536.5</v>
      </c>
      <c r="S4" s="217"/>
      <c r="T4" s="217"/>
      <c r="U4" s="217"/>
      <c r="V4" s="217"/>
      <c r="W4" s="217"/>
      <c r="X4" s="329"/>
      <c r="Y4" s="345" t="b">
        <f t="shared" ref="Y4:Y55" si="0">L4=SUM(O4:X4)</f>
        <v>1</v>
      </c>
      <c r="Z4" s="346">
        <f t="shared" ref="Z4:Z55" si="1">ROUND(L4/K4,4)</f>
        <v>0.35659999999999997</v>
      </c>
      <c r="AA4" s="347" t="b">
        <f t="shared" ref="AA4:AA55" si="2">Z4=N4</f>
        <v>0</v>
      </c>
      <c r="AB4" s="347" t="b">
        <f t="shared" ref="AB4:AB55" si="3">K4=L4+M4</f>
        <v>1</v>
      </c>
      <c r="AC4" s="338"/>
      <c r="AD4" s="338"/>
      <c r="AE4" s="338"/>
      <c r="AF4" s="338"/>
      <c r="AG4" s="338"/>
      <c r="AH4" s="338"/>
      <c r="AI4" s="338"/>
      <c r="AJ4" s="338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</row>
    <row r="5" spans="1:113" s="331" customFormat="1" ht="33.75">
      <c r="A5" s="206">
        <v>3</v>
      </c>
      <c r="B5" s="206" t="s">
        <v>96</v>
      </c>
      <c r="C5" s="240" t="s">
        <v>42</v>
      </c>
      <c r="D5" s="218" t="s">
        <v>49</v>
      </c>
      <c r="E5" s="208" t="s">
        <v>73</v>
      </c>
      <c r="F5" s="205" t="s">
        <v>48</v>
      </c>
      <c r="G5" s="207" t="s">
        <v>100</v>
      </c>
      <c r="H5" s="205" t="s">
        <v>43</v>
      </c>
      <c r="I5" s="214">
        <v>0.59399999999999997</v>
      </c>
      <c r="J5" s="215" t="s">
        <v>112</v>
      </c>
      <c r="K5" s="329">
        <v>1060500</v>
      </c>
      <c r="L5" s="216">
        <v>583275</v>
      </c>
      <c r="M5" s="210">
        <f>K5-L5</f>
        <v>477225</v>
      </c>
      <c r="N5" s="211">
        <v>0.55000000000000004</v>
      </c>
      <c r="O5" s="212"/>
      <c r="P5" s="212"/>
      <c r="Q5" s="217">
        <v>38500</v>
      </c>
      <c r="R5" s="217">
        <v>269500</v>
      </c>
      <c r="S5" s="217">
        <v>275275</v>
      </c>
      <c r="T5" s="217"/>
      <c r="U5" s="217"/>
      <c r="V5" s="217"/>
      <c r="W5" s="217"/>
      <c r="X5" s="329"/>
      <c r="Y5" s="345" t="b">
        <f t="shared" si="0"/>
        <v>1</v>
      </c>
      <c r="Z5" s="346">
        <f t="shared" si="1"/>
        <v>0.55000000000000004</v>
      </c>
      <c r="AA5" s="347" t="b">
        <f t="shared" si="2"/>
        <v>1</v>
      </c>
      <c r="AB5" s="347" t="b">
        <f t="shared" si="3"/>
        <v>1</v>
      </c>
      <c r="AC5" s="338"/>
      <c r="AD5" s="338"/>
      <c r="AE5" s="338"/>
      <c r="AF5" s="338"/>
      <c r="AG5" s="338"/>
      <c r="AH5" s="338"/>
      <c r="AI5" s="338"/>
      <c r="AJ5" s="338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</row>
    <row r="6" spans="1:113" s="319" customFormat="1" ht="45">
      <c r="A6" s="206">
        <v>4</v>
      </c>
      <c r="B6" s="206" t="s">
        <v>104</v>
      </c>
      <c r="C6" s="240" t="s">
        <v>42</v>
      </c>
      <c r="D6" s="330" t="s">
        <v>106</v>
      </c>
      <c r="E6" s="259" t="s">
        <v>71</v>
      </c>
      <c r="F6" s="206" t="s">
        <v>54</v>
      </c>
      <c r="G6" s="207" t="s">
        <v>108</v>
      </c>
      <c r="H6" s="205" t="s">
        <v>44</v>
      </c>
      <c r="I6" s="214">
        <v>0.98199999999999998</v>
      </c>
      <c r="J6" s="215" t="s">
        <v>597</v>
      </c>
      <c r="K6" s="329">
        <f>L6+M6</f>
        <v>6441389.5</v>
      </c>
      <c r="L6" s="216">
        <f>Q6+R6</f>
        <v>3220694</v>
      </c>
      <c r="M6" s="210">
        <v>3220695.5</v>
      </c>
      <c r="N6" s="211">
        <v>0.5</v>
      </c>
      <c r="O6" s="212"/>
      <c r="P6" s="212"/>
      <c r="Q6" s="217">
        <v>2388263.5</v>
      </c>
      <c r="R6" s="217">
        <v>832430.5</v>
      </c>
      <c r="S6" s="217"/>
      <c r="T6" s="217"/>
      <c r="U6" s="217"/>
      <c r="V6" s="217"/>
      <c r="W6" s="217"/>
      <c r="X6" s="217"/>
      <c r="Y6" s="345" t="b">
        <f t="shared" si="0"/>
        <v>1</v>
      </c>
      <c r="Z6" s="346">
        <f t="shared" si="1"/>
        <v>0.5</v>
      </c>
      <c r="AA6" s="347" t="b">
        <f t="shared" si="2"/>
        <v>1</v>
      </c>
      <c r="AB6" s="347" t="b">
        <f t="shared" si="3"/>
        <v>1</v>
      </c>
      <c r="AC6" s="338"/>
      <c r="AD6" s="338"/>
      <c r="AE6" s="338"/>
      <c r="AF6" s="338"/>
      <c r="AG6" s="338"/>
      <c r="AH6" s="338"/>
      <c r="AI6" s="338"/>
      <c r="AJ6" s="338"/>
    </row>
    <row r="7" spans="1:113" s="319" customFormat="1" ht="46.5" customHeight="1">
      <c r="A7" s="206">
        <v>5</v>
      </c>
      <c r="B7" s="206" t="s">
        <v>103</v>
      </c>
      <c r="C7" s="240" t="s">
        <v>42</v>
      </c>
      <c r="D7" s="218" t="s">
        <v>120</v>
      </c>
      <c r="E7" s="208">
        <v>2476011</v>
      </c>
      <c r="F7" s="205" t="s">
        <v>67</v>
      </c>
      <c r="G7" s="207" t="s">
        <v>107</v>
      </c>
      <c r="H7" s="205" t="s">
        <v>43</v>
      </c>
      <c r="I7" s="214">
        <v>1.41</v>
      </c>
      <c r="J7" s="215" t="s">
        <v>114</v>
      </c>
      <c r="K7" s="329">
        <v>9553370.5</v>
      </c>
      <c r="L7" s="216">
        <f>Q7+R7+S7</f>
        <v>4776685.25</v>
      </c>
      <c r="M7" s="210">
        <f>K7-L7</f>
        <v>4776685.25</v>
      </c>
      <c r="N7" s="211">
        <v>0.5</v>
      </c>
      <c r="O7" s="244"/>
      <c r="P7" s="244"/>
      <c r="Q7" s="258">
        <v>1000000</v>
      </c>
      <c r="R7" s="258"/>
      <c r="S7" s="217">
        <v>3776685.25</v>
      </c>
      <c r="T7" s="258"/>
      <c r="U7" s="258"/>
      <c r="V7" s="258"/>
      <c r="W7" s="258"/>
      <c r="X7" s="258"/>
      <c r="Y7" s="345" t="b">
        <f t="shared" si="0"/>
        <v>1</v>
      </c>
      <c r="Z7" s="346">
        <f t="shared" si="1"/>
        <v>0.5</v>
      </c>
      <c r="AA7" s="347" t="b">
        <f t="shared" si="2"/>
        <v>1</v>
      </c>
      <c r="AB7" s="347" t="b">
        <f t="shared" si="3"/>
        <v>1</v>
      </c>
      <c r="AD7" s="338"/>
      <c r="AE7" s="338"/>
      <c r="AF7" s="338"/>
      <c r="AG7" s="338"/>
      <c r="AH7" s="338"/>
    </row>
    <row r="8" spans="1:113" s="319" customFormat="1" ht="33.6" customHeight="1">
      <c r="A8" s="206">
        <v>6</v>
      </c>
      <c r="B8" s="206" t="s">
        <v>105</v>
      </c>
      <c r="C8" s="240" t="s">
        <v>42</v>
      </c>
      <c r="D8" s="218" t="s">
        <v>45</v>
      </c>
      <c r="E8" s="259" t="s">
        <v>69</v>
      </c>
      <c r="F8" s="206" t="s">
        <v>47</v>
      </c>
      <c r="G8" s="207" t="s">
        <v>109</v>
      </c>
      <c r="H8" s="205" t="s">
        <v>43</v>
      </c>
      <c r="I8" s="214">
        <v>4.0910000000000002</v>
      </c>
      <c r="J8" s="215" t="s">
        <v>115</v>
      </c>
      <c r="K8" s="329">
        <v>9410119</v>
      </c>
      <c r="L8" s="216">
        <v>4705059.5</v>
      </c>
      <c r="M8" s="210">
        <f>K8-L8</f>
        <v>4705059.5</v>
      </c>
      <c r="N8" s="211">
        <v>0.5</v>
      </c>
      <c r="O8" s="244"/>
      <c r="P8" s="244"/>
      <c r="Q8" s="258">
        <v>215937.5</v>
      </c>
      <c r="R8" s="258">
        <v>529840</v>
      </c>
      <c r="S8" s="258">
        <v>827705.5</v>
      </c>
      <c r="T8" s="258">
        <v>1092471</v>
      </c>
      <c r="U8" s="258">
        <v>1011161.5</v>
      </c>
      <c r="V8" s="258">
        <v>1027944</v>
      </c>
      <c r="W8" s="258"/>
      <c r="X8" s="258"/>
      <c r="Y8" s="345" t="b">
        <f t="shared" si="0"/>
        <v>1</v>
      </c>
      <c r="Z8" s="346">
        <f t="shared" si="1"/>
        <v>0.5</v>
      </c>
      <c r="AA8" s="347" t="b">
        <f t="shared" si="2"/>
        <v>1</v>
      </c>
      <c r="AB8" s="347" t="b">
        <f t="shared" si="3"/>
        <v>1</v>
      </c>
      <c r="AD8" s="338"/>
      <c r="AE8" s="338"/>
      <c r="AF8" s="338"/>
      <c r="AG8" s="338"/>
      <c r="AH8" s="338"/>
    </row>
    <row r="9" spans="1:113" s="319" customFormat="1" ht="33.6" customHeight="1">
      <c r="A9" s="206">
        <v>7</v>
      </c>
      <c r="B9" s="206" t="s">
        <v>110</v>
      </c>
      <c r="C9" s="240" t="s">
        <v>42</v>
      </c>
      <c r="D9" s="218" t="s">
        <v>121</v>
      </c>
      <c r="E9" s="208" t="s">
        <v>70</v>
      </c>
      <c r="F9" s="205" t="s">
        <v>58</v>
      </c>
      <c r="G9" s="207" t="s">
        <v>111</v>
      </c>
      <c r="H9" s="205" t="s">
        <v>44</v>
      </c>
      <c r="I9" s="214">
        <v>3.802</v>
      </c>
      <c r="J9" s="215" t="s">
        <v>116</v>
      </c>
      <c r="K9" s="329">
        <f>L9+M9</f>
        <v>3292495.6</v>
      </c>
      <c r="L9" s="216">
        <f>Q9+R9</f>
        <v>1646247</v>
      </c>
      <c r="M9" s="210">
        <v>1646248.6</v>
      </c>
      <c r="N9" s="211">
        <v>0.5</v>
      </c>
      <c r="O9" s="244"/>
      <c r="P9" s="244"/>
      <c r="Q9" s="258">
        <v>900000</v>
      </c>
      <c r="R9" s="258">
        <v>746247</v>
      </c>
      <c r="S9" s="258"/>
      <c r="T9" s="258"/>
      <c r="U9" s="258"/>
      <c r="V9" s="258"/>
      <c r="W9" s="258"/>
      <c r="X9" s="258"/>
      <c r="Y9" s="345" t="b">
        <f t="shared" si="0"/>
        <v>1</v>
      </c>
      <c r="Z9" s="346">
        <f t="shared" si="1"/>
        <v>0.5</v>
      </c>
      <c r="AA9" s="347" t="b">
        <f t="shared" si="2"/>
        <v>1</v>
      </c>
      <c r="AB9" s="347" t="b">
        <f t="shared" si="3"/>
        <v>1</v>
      </c>
      <c r="AD9" s="338"/>
      <c r="AE9" s="338"/>
      <c r="AF9" s="338"/>
      <c r="AG9" s="338"/>
      <c r="AH9" s="338"/>
    </row>
    <row r="10" spans="1:113" s="319" customFormat="1" ht="22.5">
      <c r="A10" s="206">
        <v>8</v>
      </c>
      <c r="B10" s="206" t="s">
        <v>94</v>
      </c>
      <c r="C10" s="240" t="s">
        <v>42</v>
      </c>
      <c r="D10" s="218" t="s">
        <v>122</v>
      </c>
      <c r="E10" s="259" t="s">
        <v>63</v>
      </c>
      <c r="F10" s="206" t="s">
        <v>64</v>
      </c>
      <c r="G10" s="207" t="s">
        <v>98</v>
      </c>
      <c r="H10" s="205" t="s">
        <v>43</v>
      </c>
      <c r="I10" s="214">
        <v>1.9610000000000001</v>
      </c>
      <c r="J10" s="215" t="s">
        <v>145</v>
      </c>
      <c r="K10" s="216">
        <v>11404747.34</v>
      </c>
      <c r="L10" s="216">
        <v>5702373.6699999999</v>
      </c>
      <c r="M10" s="210">
        <f>K10-L10</f>
        <v>5702373.6699999999</v>
      </c>
      <c r="N10" s="211">
        <v>0.5</v>
      </c>
      <c r="O10" s="244"/>
      <c r="P10" s="244"/>
      <c r="Q10" s="258">
        <v>3007377.4</v>
      </c>
      <c r="R10" s="258">
        <f>L10-Q10</f>
        <v>2694996.27</v>
      </c>
      <c r="S10" s="258"/>
      <c r="T10" s="258"/>
      <c r="U10" s="258"/>
      <c r="V10" s="258"/>
      <c r="W10" s="258"/>
      <c r="X10" s="258"/>
      <c r="Y10" s="345" t="b">
        <f t="shared" si="0"/>
        <v>1</v>
      </c>
      <c r="Z10" s="346">
        <f t="shared" si="1"/>
        <v>0.5</v>
      </c>
      <c r="AA10" s="347" t="b">
        <f t="shared" si="2"/>
        <v>1</v>
      </c>
      <c r="AB10" s="347" t="b">
        <f t="shared" si="3"/>
        <v>1</v>
      </c>
      <c r="AD10" s="338"/>
      <c r="AF10" s="338"/>
      <c r="AG10" s="338"/>
      <c r="AH10" s="338"/>
    </row>
    <row r="11" spans="1:113" s="319" customFormat="1" ht="22.5">
      <c r="A11" s="206">
        <v>9</v>
      </c>
      <c r="B11" s="206" t="s">
        <v>179</v>
      </c>
      <c r="C11" s="240" t="s">
        <v>42</v>
      </c>
      <c r="D11" s="218" t="s">
        <v>180</v>
      </c>
      <c r="E11" s="259" t="s">
        <v>181</v>
      </c>
      <c r="F11" s="206" t="s">
        <v>50</v>
      </c>
      <c r="G11" s="207" t="s">
        <v>182</v>
      </c>
      <c r="H11" s="205" t="s">
        <v>44</v>
      </c>
      <c r="I11" s="214">
        <v>1.411</v>
      </c>
      <c r="J11" s="215" t="s">
        <v>183</v>
      </c>
      <c r="K11" s="348">
        <v>6627090</v>
      </c>
      <c r="L11" s="216">
        <v>2779413</v>
      </c>
      <c r="M11" s="210">
        <v>3847677</v>
      </c>
      <c r="N11" s="211">
        <v>0.5</v>
      </c>
      <c r="O11" s="244"/>
      <c r="P11" s="244"/>
      <c r="Q11" s="258"/>
      <c r="R11" s="258">
        <v>1500000</v>
      </c>
      <c r="S11" s="258">
        <v>1279413</v>
      </c>
      <c r="T11" s="258"/>
      <c r="U11" s="258"/>
      <c r="V11" s="258"/>
      <c r="W11" s="258"/>
      <c r="X11" s="258"/>
      <c r="Y11" s="345" t="b">
        <f t="shared" si="0"/>
        <v>1</v>
      </c>
      <c r="Z11" s="346">
        <f t="shared" si="1"/>
        <v>0.4194</v>
      </c>
      <c r="AA11" s="347" t="b">
        <f t="shared" si="2"/>
        <v>0</v>
      </c>
      <c r="AB11" s="347" t="b">
        <f t="shared" si="3"/>
        <v>1</v>
      </c>
      <c r="AD11" s="338"/>
    </row>
    <row r="12" spans="1:113" s="344" customFormat="1" ht="33.75">
      <c r="A12" s="206">
        <v>10</v>
      </c>
      <c r="B12" s="206" t="s">
        <v>184</v>
      </c>
      <c r="C12" s="240" t="s">
        <v>42</v>
      </c>
      <c r="D12" s="218" t="s">
        <v>185</v>
      </c>
      <c r="E12" s="259" t="s">
        <v>186</v>
      </c>
      <c r="F12" s="342" t="s">
        <v>53</v>
      </c>
      <c r="G12" s="207" t="s">
        <v>187</v>
      </c>
      <c r="H12" s="343" t="s">
        <v>43</v>
      </c>
      <c r="I12" s="214">
        <v>0.80200000000000005</v>
      </c>
      <c r="J12" s="215" t="s">
        <v>188</v>
      </c>
      <c r="K12" s="216">
        <f>L12+M12</f>
        <v>6090080.6299999999</v>
      </c>
      <c r="L12" s="216">
        <v>2797271</v>
      </c>
      <c r="M12" s="210">
        <v>3292809.63</v>
      </c>
      <c r="N12" s="211">
        <v>0.5</v>
      </c>
      <c r="O12" s="244"/>
      <c r="P12" s="244"/>
      <c r="Q12" s="258"/>
      <c r="R12" s="258">
        <v>1341709.5</v>
      </c>
      <c r="S12" s="258">
        <v>1455561.5</v>
      </c>
      <c r="T12" s="258"/>
      <c r="U12" s="258"/>
      <c r="V12" s="258"/>
      <c r="W12" s="258"/>
      <c r="X12" s="258"/>
      <c r="Y12" s="345" t="b">
        <f t="shared" si="0"/>
        <v>1</v>
      </c>
      <c r="Z12" s="346">
        <f t="shared" si="1"/>
        <v>0.45929999999999999</v>
      </c>
      <c r="AA12" s="347" t="b">
        <f t="shared" si="2"/>
        <v>0</v>
      </c>
      <c r="AB12" s="347" t="b">
        <f t="shared" si="3"/>
        <v>1</v>
      </c>
      <c r="AD12" s="317"/>
      <c r="AF12" s="317"/>
      <c r="AG12" s="317"/>
      <c r="AH12" s="317"/>
    </row>
    <row r="13" spans="1:113" s="344" customFormat="1" ht="22.5">
      <c r="A13" s="206">
        <v>11</v>
      </c>
      <c r="B13" s="206" t="s">
        <v>189</v>
      </c>
      <c r="C13" s="240" t="s">
        <v>42</v>
      </c>
      <c r="D13" s="218" t="s">
        <v>190</v>
      </c>
      <c r="E13" s="259">
        <v>2406072</v>
      </c>
      <c r="F13" s="342" t="s">
        <v>47</v>
      </c>
      <c r="G13" s="207" t="s">
        <v>191</v>
      </c>
      <c r="H13" s="343" t="s">
        <v>43</v>
      </c>
      <c r="I13" s="214">
        <v>0.51500000000000001</v>
      </c>
      <c r="J13" s="215" t="s">
        <v>192</v>
      </c>
      <c r="K13" s="216">
        <v>2181855.2000000002</v>
      </c>
      <c r="L13" s="216">
        <v>885439</v>
      </c>
      <c r="M13" s="210">
        <v>1296416.2000000002</v>
      </c>
      <c r="N13" s="211">
        <v>0.5</v>
      </c>
      <c r="O13" s="244"/>
      <c r="P13" s="244"/>
      <c r="Q13" s="258"/>
      <c r="R13" s="258">
        <v>34440</v>
      </c>
      <c r="S13" s="258">
        <v>850999</v>
      </c>
      <c r="T13" s="258"/>
      <c r="U13" s="258"/>
      <c r="V13" s="258"/>
      <c r="W13" s="258"/>
      <c r="X13" s="258"/>
      <c r="Y13" s="345" t="b">
        <f t="shared" si="0"/>
        <v>1</v>
      </c>
      <c r="Z13" s="346">
        <f t="shared" si="1"/>
        <v>0.40579999999999999</v>
      </c>
      <c r="AA13" s="347" t="b">
        <f t="shared" si="2"/>
        <v>0</v>
      </c>
      <c r="AB13" s="347" t="b">
        <f t="shared" si="3"/>
        <v>1</v>
      </c>
      <c r="AD13" s="317"/>
      <c r="AF13" s="317"/>
      <c r="AG13" s="317"/>
      <c r="AH13" s="317"/>
    </row>
    <row r="14" spans="1:113" s="344" customFormat="1" ht="45">
      <c r="A14" s="206">
        <v>12</v>
      </c>
      <c r="B14" s="206" t="s">
        <v>233</v>
      </c>
      <c r="C14" s="240" t="s">
        <v>42</v>
      </c>
      <c r="D14" s="218" t="s">
        <v>234</v>
      </c>
      <c r="E14" s="259" t="s">
        <v>235</v>
      </c>
      <c r="F14" s="342" t="s">
        <v>57</v>
      </c>
      <c r="G14" s="207" t="s">
        <v>236</v>
      </c>
      <c r="H14" s="343" t="s">
        <v>44</v>
      </c>
      <c r="I14" s="214">
        <v>1.3</v>
      </c>
      <c r="J14" s="215" t="s">
        <v>237</v>
      </c>
      <c r="K14" s="216">
        <v>18516788.879999999</v>
      </c>
      <c r="L14" s="216">
        <v>8130300</v>
      </c>
      <c r="M14" s="210">
        <v>10386488.880000001</v>
      </c>
      <c r="N14" s="211">
        <v>0.5</v>
      </c>
      <c r="O14" s="244"/>
      <c r="P14" s="244"/>
      <c r="Q14" s="258"/>
      <c r="R14" s="258">
        <v>2750000</v>
      </c>
      <c r="S14" s="258">
        <v>5380300</v>
      </c>
      <c r="T14" s="258"/>
      <c r="U14" s="258"/>
      <c r="V14" s="258"/>
      <c r="W14" s="258"/>
      <c r="X14" s="258"/>
      <c r="Y14" s="345" t="b">
        <f t="shared" si="0"/>
        <v>1</v>
      </c>
      <c r="Z14" s="346">
        <f t="shared" si="1"/>
        <v>0.43909999999999999</v>
      </c>
      <c r="AA14" s="347" t="b">
        <f t="shared" si="2"/>
        <v>0</v>
      </c>
      <c r="AB14" s="347" t="b">
        <f t="shared" si="3"/>
        <v>1</v>
      </c>
      <c r="AD14" s="317"/>
      <c r="AF14" s="317"/>
      <c r="AG14" s="317"/>
      <c r="AH14" s="317"/>
    </row>
    <row r="15" spans="1:113" s="319" customFormat="1" ht="22.5">
      <c r="A15" s="206">
        <v>13</v>
      </c>
      <c r="B15" s="206" t="s">
        <v>193</v>
      </c>
      <c r="C15" s="240" t="s">
        <v>42</v>
      </c>
      <c r="D15" s="218" t="s">
        <v>194</v>
      </c>
      <c r="E15" s="259" t="s">
        <v>72</v>
      </c>
      <c r="F15" s="342" t="s">
        <v>54</v>
      </c>
      <c r="G15" s="207" t="s">
        <v>195</v>
      </c>
      <c r="H15" s="343" t="s">
        <v>43</v>
      </c>
      <c r="I15" s="214">
        <v>0.63200000000000001</v>
      </c>
      <c r="J15" s="215" t="s">
        <v>196</v>
      </c>
      <c r="K15" s="348">
        <v>5398099.6799999997</v>
      </c>
      <c r="L15" s="216">
        <v>2131990.5</v>
      </c>
      <c r="M15" s="210">
        <v>3266109.18</v>
      </c>
      <c r="N15" s="211">
        <v>0.5</v>
      </c>
      <c r="O15" s="244"/>
      <c r="P15" s="244"/>
      <c r="Q15" s="258"/>
      <c r="R15" s="258">
        <v>1595042</v>
      </c>
      <c r="S15" s="258">
        <v>536948.5</v>
      </c>
      <c r="T15" s="258"/>
      <c r="U15" s="258"/>
      <c r="V15" s="258"/>
      <c r="W15" s="258"/>
      <c r="X15" s="258"/>
      <c r="Y15" s="345" t="b">
        <f t="shared" si="0"/>
        <v>1</v>
      </c>
      <c r="Z15" s="346">
        <f t="shared" si="1"/>
        <v>0.39500000000000002</v>
      </c>
      <c r="AA15" s="347" t="b">
        <f t="shared" si="2"/>
        <v>0</v>
      </c>
      <c r="AB15" s="347" t="b">
        <f t="shared" si="3"/>
        <v>1</v>
      </c>
      <c r="AD15" s="338"/>
    </row>
    <row r="16" spans="1:113" s="319" customFormat="1" ht="22.5" customHeight="1">
      <c r="A16" s="206">
        <v>14</v>
      </c>
      <c r="B16" s="206" t="s">
        <v>197</v>
      </c>
      <c r="C16" s="240" t="s">
        <v>42</v>
      </c>
      <c r="D16" s="218" t="s">
        <v>106</v>
      </c>
      <c r="E16" s="259" t="s">
        <v>71</v>
      </c>
      <c r="F16" s="342" t="s">
        <v>54</v>
      </c>
      <c r="G16" s="207" t="s">
        <v>198</v>
      </c>
      <c r="H16" s="343" t="s">
        <v>44</v>
      </c>
      <c r="I16" s="214">
        <v>0.64700000000000002</v>
      </c>
      <c r="J16" s="215" t="s">
        <v>199</v>
      </c>
      <c r="K16" s="348">
        <v>2989190.81</v>
      </c>
      <c r="L16" s="216">
        <v>1494595.4</v>
      </c>
      <c r="M16" s="210">
        <v>1494595.4100000001</v>
      </c>
      <c r="N16" s="211">
        <v>0.5</v>
      </c>
      <c r="O16" s="244"/>
      <c r="P16" s="244"/>
      <c r="Q16" s="258"/>
      <c r="R16" s="258">
        <v>747297.7</v>
      </c>
      <c r="S16" s="258">
        <v>747297.7</v>
      </c>
      <c r="T16" s="258"/>
      <c r="U16" s="258"/>
      <c r="V16" s="258"/>
      <c r="W16" s="258"/>
      <c r="X16" s="258"/>
      <c r="Y16" s="345" t="b">
        <f t="shared" si="0"/>
        <v>1</v>
      </c>
      <c r="Z16" s="346">
        <f t="shared" si="1"/>
        <v>0.5</v>
      </c>
      <c r="AA16" s="347" t="b">
        <f t="shared" si="2"/>
        <v>1</v>
      </c>
      <c r="AB16" s="347" t="b">
        <f t="shared" si="3"/>
        <v>1</v>
      </c>
      <c r="AD16" s="338"/>
    </row>
    <row r="17" spans="1:30" s="319" customFormat="1" ht="22.5">
      <c r="A17" s="206">
        <v>15</v>
      </c>
      <c r="B17" s="206" t="s">
        <v>200</v>
      </c>
      <c r="C17" s="240" t="s">
        <v>42</v>
      </c>
      <c r="D17" s="218" t="s">
        <v>201</v>
      </c>
      <c r="E17" s="259" t="s">
        <v>202</v>
      </c>
      <c r="F17" s="342" t="s">
        <v>48</v>
      </c>
      <c r="G17" s="207" t="s">
        <v>203</v>
      </c>
      <c r="H17" s="343" t="s">
        <v>204</v>
      </c>
      <c r="I17" s="214">
        <v>1.72</v>
      </c>
      <c r="J17" s="215" t="s">
        <v>192</v>
      </c>
      <c r="K17" s="348">
        <v>1932030.12</v>
      </c>
      <c r="L17" s="216">
        <v>1062616.56</v>
      </c>
      <c r="M17" s="210">
        <v>869413.56</v>
      </c>
      <c r="N17" s="211">
        <v>0.55000000000000004</v>
      </c>
      <c r="O17" s="244"/>
      <c r="P17" s="244"/>
      <c r="Q17" s="258"/>
      <c r="R17" s="258">
        <v>341619.85000000003</v>
      </c>
      <c r="S17" s="258">
        <v>720996.71</v>
      </c>
      <c r="T17" s="258"/>
      <c r="U17" s="258"/>
      <c r="V17" s="258"/>
      <c r="W17" s="258"/>
      <c r="X17" s="258"/>
      <c r="Y17" s="345" t="b">
        <f t="shared" si="0"/>
        <v>1</v>
      </c>
      <c r="Z17" s="346">
        <f t="shared" si="1"/>
        <v>0.55000000000000004</v>
      </c>
      <c r="AA17" s="347" t="b">
        <f t="shared" si="2"/>
        <v>1</v>
      </c>
      <c r="AB17" s="347" t="b">
        <f t="shared" si="3"/>
        <v>1</v>
      </c>
      <c r="AD17" s="338"/>
    </row>
    <row r="18" spans="1:30" s="319" customFormat="1" ht="33.75">
      <c r="A18" s="206">
        <v>16</v>
      </c>
      <c r="B18" s="206" t="s">
        <v>205</v>
      </c>
      <c r="C18" s="240" t="s">
        <v>42</v>
      </c>
      <c r="D18" s="218" t="s">
        <v>206</v>
      </c>
      <c r="E18" s="259" t="s">
        <v>207</v>
      </c>
      <c r="F18" s="342" t="s">
        <v>46</v>
      </c>
      <c r="G18" s="207" t="s">
        <v>208</v>
      </c>
      <c r="H18" s="343" t="s">
        <v>43</v>
      </c>
      <c r="I18" s="214">
        <v>0.503</v>
      </c>
      <c r="J18" s="215" t="s">
        <v>188</v>
      </c>
      <c r="K18" s="348">
        <v>1756200</v>
      </c>
      <c r="L18" s="216">
        <v>756216</v>
      </c>
      <c r="M18" s="210">
        <v>999984</v>
      </c>
      <c r="N18" s="211">
        <v>0.5</v>
      </c>
      <c r="O18" s="244"/>
      <c r="P18" s="244"/>
      <c r="Q18" s="258"/>
      <c r="R18" s="258">
        <v>506765</v>
      </c>
      <c r="S18" s="258">
        <v>249451</v>
      </c>
      <c r="T18" s="258"/>
      <c r="U18" s="258"/>
      <c r="V18" s="258"/>
      <c r="W18" s="258"/>
      <c r="X18" s="258"/>
      <c r="Y18" s="345" t="b">
        <f t="shared" si="0"/>
        <v>1</v>
      </c>
      <c r="Z18" s="346">
        <f t="shared" si="1"/>
        <v>0.43059999999999998</v>
      </c>
      <c r="AA18" s="347" t="b">
        <f t="shared" si="2"/>
        <v>0</v>
      </c>
      <c r="AB18" s="347" t="b">
        <f t="shared" si="3"/>
        <v>1</v>
      </c>
      <c r="AD18" s="338"/>
    </row>
    <row r="19" spans="1:30" s="319" customFormat="1" ht="33" customHeight="1">
      <c r="A19" s="206">
        <v>17</v>
      </c>
      <c r="B19" s="206" t="s">
        <v>209</v>
      </c>
      <c r="C19" s="240" t="s">
        <v>42</v>
      </c>
      <c r="D19" s="218" t="s">
        <v>210</v>
      </c>
      <c r="E19" s="259" t="s">
        <v>211</v>
      </c>
      <c r="F19" s="342" t="s">
        <v>52</v>
      </c>
      <c r="G19" s="207" t="s">
        <v>212</v>
      </c>
      <c r="H19" s="343" t="s">
        <v>44</v>
      </c>
      <c r="I19" s="214">
        <v>0.57799999999999996</v>
      </c>
      <c r="J19" s="215" t="s">
        <v>213</v>
      </c>
      <c r="K19" s="348">
        <v>2828979.86</v>
      </c>
      <c r="L19" s="216">
        <v>1414489.93</v>
      </c>
      <c r="M19" s="210">
        <v>1414489.93</v>
      </c>
      <c r="N19" s="211">
        <v>0.5</v>
      </c>
      <c r="O19" s="244"/>
      <c r="P19" s="244"/>
      <c r="Q19" s="258"/>
      <c r="R19" s="258">
        <v>627326.5</v>
      </c>
      <c r="S19" s="258">
        <v>787163.43</v>
      </c>
      <c r="T19" s="258"/>
      <c r="U19" s="258"/>
      <c r="V19" s="258"/>
      <c r="W19" s="258"/>
      <c r="X19" s="258"/>
      <c r="Y19" s="345" t="b">
        <f t="shared" si="0"/>
        <v>1</v>
      </c>
      <c r="Z19" s="346">
        <f t="shared" si="1"/>
        <v>0.5</v>
      </c>
      <c r="AA19" s="347" t="b">
        <f t="shared" si="2"/>
        <v>1</v>
      </c>
      <c r="AB19" s="347" t="b">
        <f t="shared" si="3"/>
        <v>1</v>
      </c>
      <c r="AD19" s="338"/>
    </row>
    <row r="20" spans="1:30" s="319" customFormat="1" ht="33.75">
      <c r="A20" s="206">
        <v>18</v>
      </c>
      <c r="B20" s="206" t="s">
        <v>214</v>
      </c>
      <c r="C20" s="240" t="s">
        <v>42</v>
      </c>
      <c r="D20" s="218" t="s">
        <v>215</v>
      </c>
      <c r="E20" s="259" t="s">
        <v>216</v>
      </c>
      <c r="F20" s="342" t="s">
        <v>126</v>
      </c>
      <c r="G20" s="207" t="s">
        <v>217</v>
      </c>
      <c r="H20" s="343" t="s">
        <v>44</v>
      </c>
      <c r="I20" s="214">
        <v>0.49299999999999999</v>
      </c>
      <c r="J20" s="215" t="s">
        <v>218</v>
      </c>
      <c r="K20" s="348">
        <f>L20+M20</f>
        <v>2494769.2400000002</v>
      </c>
      <c r="L20" s="216">
        <v>1133180</v>
      </c>
      <c r="M20" s="210">
        <v>1361589.24</v>
      </c>
      <c r="N20" s="211">
        <v>0.5</v>
      </c>
      <c r="O20" s="244"/>
      <c r="P20" s="244"/>
      <c r="Q20" s="258"/>
      <c r="R20" s="258">
        <v>566590</v>
      </c>
      <c r="S20" s="258">
        <v>566590</v>
      </c>
      <c r="T20" s="258"/>
      <c r="U20" s="258"/>
      <c r="V20" s="258"/>
      <c r="W20" s="258"/>
      <c r="X20" s="258"/>
      <c r="Y20" s="345" t="b">
        <f t="shared" si="0"/>
        <v>1</v>
      </c>
      <c r="Z20" s="346">
        <f t="shared" si="1"/>
        <v>0.45419999999999999</v>
      </c>
      <c r="AA20" s="347" t="b">
        <f t="shared" si="2"/>
        <v>0</v>
      </c>
      <c r="AB20" s="347" t="b">
        <f t="shared" si="3"/>
        <v>1</v>
      </c>
      <c r="AD20" s="338"/>
    </row>
    <row r="21" spans="1:30" s="319" customFormat="1" ht="33.75">
      <c r="A21" s="206">
        <v>19</v>
      </c>
      <c r="B21" s="206" t="s">
        <v>219</v>
      </c>
      <c r="C21" s="240" t="s">
        <v>42</v>
      </c>
      <c r="D21" s="218" t="s">
        <v>220</v>
      </c>
      <c r="E21" s="259" t="s">
        <v>221</v>
      </c>
      <c r="F21" s="342" t="s">
        <v>60</v>
      </c>
      <c r="G21" s="207" t="s">
        <v>222</v>
      </c>
      <c r="H21" s="343" t="s">
        <v>43</v>
      </c>
      <c r="I21" s="214">
        <v>1.665</v>
      </c>
      <c r="J21" s="215" t="s">
        <v>223</v>
      </c>
      <c r="K21" s="348">
        <v>6007000</v>
      </c>
      <c r="L21" s="216">
        <v>2466000</v>
      </c>
      <c r="M21" s="210">
        <v>3541000</v>
      </c>
      <c r="N21" s="211">
        <v>0.5</v>
      </c>
      <c r="O21" s="244"/>
      <c r="P21" s="244"/>
      <c r="Q21" s="258"/>
      <c r="R21" s="258">
        <v>72500</v>
      </c>
      <c r="S21" s="258">
        <v>1196750</v>
      </c>
      <c r="T21" s="258">
        <v>1196750</v>
      </c>
      <c r="U21" s="258"/>
      <c r="V21" s="258"/>
      <c r="W21" s="258"/>
      <c r="X21" s="258"/>
      <c r="Y21" s="345" t="b">
        <f t="shared" si="0"/>
        <v>1</v>
      </c>
      <c r="Z21" s="346">
        <f t="shared" si="1"/>
        <v>0.41049999999999998</v>
      </c>
      <c r="AA21" s="347" t="b">
        <f t="shared" si="2"/>
        <v>0</v>
      </c>
      <c r="AB21" s="347" t="b">
        <f t="shared" si="3"/>
        <v>1</v>
      </c>
      <c r="AD21" s="338"/>
    </row>
    <row r="22" spans="1:30" s="319" customFormat="1" ht="33.75">
      <c r="A22" s="206">
        <v>20</v>
      </c>
      <c r="B22" s="206" t="s">
        <v>224</v>
      </c>
      <c r="C22" s="240" t="s">
        <v>42</v>
      </c>
      <c r="D22" s="218" t="s">
        <v>225</v>
      </c>
      <c r="E22" s="259" t="s">
        <v>226</v>
      </c>
      <c r="F22" s="342" t="s">
        <v>53</v>
      </c>
      <c r="G22" s="207" t="s">
        <v>227</v>
      </c>
      <c r="H22" s="343" t="s">
        <v>43</v>
      </c>
      <c r="I22" s="214">
        <v>0.99</v>
      </c>
      <c r="J22" s="215" t="s">
        <v>223</v>
      </c>
      <c r="K22" s="348">
        <f>L22+M22</f>
        <v>4395595</v>
      </c>
      <c r="L22" s="216">
        <v>1123695</v>
      </c>
      <c r="M22" s="210">
        <v>3271900</v>
      </c>
      <c r="N22" s="211">
        <v>0.5</v>
      </c>
      <c r="O22" s="244"/>
      <c r="P22" s="244"/>
      <c r="Q22" s="258"/>
      <c r="R22" s="258">
        <v>0</v>
      </c>
      <c r="S22" s="258">
        <v>1123695</v>
      </c>
      <c r="T22" s="258"/>
      <c r="U22" s="258"/>
      <c r="V22" s="258"/>
      <c r="W22" s="258"/>
      <c r="X22" s="258"/>
      <c r="Y22" s="345" t="b">
        <f t="shared" si="0"/>
        <v>1</v>
      </c>
      <c r="Z22" s="346">
        <f t="shared" si="1"/>
        <v>0.25559999999999999</v>
      </c>
      <c r="AA22" s="347" t="b">
        <f t="shared" si="2"/>
        <v>0</v>
      </c>
      <c r="AB22" s="347" t="b">
        <f t="shared" si="3"/>
        <v>1</v>
      </c>
      <c r="AD22" s="338"/>
    </row>
    <row r="23" spans="1:30" s="319" customFormat="1" ht="23.25" customHeight="1">
      <c r="A23" s="206">
        <v>21</v>
      </c>
      <c r="B23" s="206" t="s">
        <v>228</v>
      </c>
      <c r="C23" s="240" t="s">
        <v>42</v>
      </c>
      <c r="D23" s="218" t="s">
        <v>229</v>
      </c>
      <c r="E23" s="259" t="s">
        <v>230</v>
      </c>
      <c r="F23" s="342" t="s">
        <v>125</v>
      </c>
      <c r="G23" s="207" t="s">
        <v>231</v>
      </c>
      <c r="H23" s="343" t="s">
        <v>44</v>
      </c>
      <c r="I23" s="214">
        <v>0.61</v>
      </c>
      <c r="J23" s="215" t="s">
        <v>232</v>
      </c>
      <c r="K23" s="348">
        <v>10990136.869999999</v>
      </c>
      <c r="L23" s="216">
        <v>3975878.5</v>
      </c>
      <c r="M23" s="210">
        <v>7014258.3700000001</v>
      </c>
      <c r="N23" s="211">
        <v>0.5</v>
      </c>
      <c r="O23" s="244"/>
      <c r="P23" s="244"/>
      <c r="Q23" s="258"/>
      <c r="R23" s="258">
        <v>1000000</v>
      </c>
      <c r="S23" s="258">
        <v>1500000</v>
      </c>
      <c r="T23" s="258">
        <v>1475878.5</v>
      </c>
      <c r="U23" s="258"/>
      <c r="V23" s="258"/>
      <c r="W23" s="258"/>
      <c r="X23" s="258"/>
      <c r="Y23" s="345" t="b">
        <f t="shared" si="0"/>
        <v>1</v>
      </c>
      <c r="Z23" s="346">
        <f t="shared" si="1"/>
        <v>0.36180000000000001</v>
      </c>
      <c r="AA23" s="347" t="b">
        <f t="shared" si="2"/>
        <v>0</v>
      </c>
      <c r="AB23" s="347" t="b">
        <f t="shared" si="3"/>
        <v>1</v>
      </c>
      <c r="AD23" s="338"/>
    </row>
    <row r="24" spans="1:30" s="319" customFormat="1" ht="22.5">
      <c r="A24" s="206">
        <v>22</v>
      </c>
      <c r="B24" s="206" t="s">
        <v>326</v>
      </c>
      <c r="C24" s="206" t="s">
        <v>42</v>
      </c>
      <c r="D24" s="218" t="s">
        <v>238</v>
      </c>
      <c r="E24" s="259" t="s">
        <v>239</v>
      </c>
      <c r="F24" s="342" t="s">
        <v>54</v>
      </c>
      <c r="G24" s="207" t="s">
        <v>240</v>
      </c>
      <c r="H24" s="343" t="s">
        <v>44</v>
      </c>
      <c r="I24" s="214">
        <v>1.79</v>
      </c>
      <c r="J24" s="215" t="s">
        <v>241</v>
      </c>
      <c r="K24" s="348">
        <f>L24+M24</f>
        <v>7752000</v>
      </c>
      <c r="L24" s="216">
        <v>3154328.5</v>
      </c>
      <c r="M24" s="210">
        <v>4597671.5</v>
      </c>
      <c r="N24" s="211">
        <v>0.5</v>
      </c>
      <c r="O24" s="244"/>
      <c r="P24" s="244"/>
      <c r="Q24" s="258"/>
      <c r="R24" s="258">
        <v>1421768</v>
      </c>
      <c r="S24" s="258">
        <v>1732560.5</v>
      </c>
      <c r="T24" s="258"/>
      <c r="U24" s="258"/>
      <c r="V24" s="258"/>
      <c r="W24" s="258"/>
      <c r="X24" s="258"/>
      <c r="Y24" s="345" t="b">
        <f t="shared" si="0"/>
        <v>1</v>
      </c>
      <c r="Z24" s="346">
        <f t="shared" si="1"/>
        <v>0.40689999999999998</v>
      </c>
      <c r="AA24" s="347" t="b">
        <f t="shared" si="2"/>
        <v>0</v>
      </c>
      <c r="AB24" s="347" t="b">
        <f t="shared" si="3"/>
        <v>1</v>
      </c>
      <c r="AD24" s="338"/>
    </row>
    <row r="25" spans="1:30" s="319" customFormat="1" ht="78.75">
      <c r="A25" s="206">
        <v>23</v>
      </c>
      <c r="B25" s="206" t="s">
        <v>345</v>
      </c>
      <c r="C25" s="206" t="s">
        <v>147</v>
      </c>
      <c r="D25" s="218" t="s">
        <v>327</v>
      </c>
      <c r="E25" s="259" t="s">
        <v>407</v>
      </c>
      <c r="F25" s="342" t="s">
        <v>55</v>
      </c>
      <c r="G25" s="207" t="s">
        <v>376</v>
      </c>
      <c r="H25" s="343" t="s">
        <v>44</v>
      </c>
      <c r="I25" s="214">
        <v>2.165</v>
      </c>
      <c r="J25" s="215" t="s">
        <v>427</v>
      </c>
      <c r="K25" s="348">
        <v>9000000</v>
      </c>
      <c r="L25" s="216">
        <v>3000000</v>
      </c>
      <c r="M25" s="210">
        <f>K25-L25</f>
        <v>6000000</v>
      </c>
      <c r="N25" s="211">
        <v>0.5</v>
      </c>
      <c r="O25" s="244"/>
      <c r="P25" s="244"/>
      <c r="Q25" s="258"/>
      <c r="R25" s="258"/>
      <c r="S25" s="258">
        <v>1500000</v>
      </c>
      <c r="T25" s="258">
        <v>1500000</v>
      </c>
      <c r="U25" s="258"/>
      <c r="V25" s="258"/>
      <c r="W25" s="258"/>
      <c r="X25" s="258"/>
      <c r="Y25" s="345" t="b">
        <f t="shared" si="0"/>
        <v>1</v>
      </c>
      <c r="Z25" s="346">
        <f t="shared" si="1"/>
        <v>0.33329999999999999</v>
      </c>
      <c r="AA25" s="347" t="b">
        <f t="shared" si="2"/>
        <v>0</v>
      </c>
      <c r="AB25" s="347" t="b">
        <f t="shared" si="3"/>
        <v>1</v>
      </c>
      <c r="AD25" s="338"/>
    </row>
    <row r="26" spans="1:30" s="319" customFormat="1" ht="22.5">
      <c r="A26" s="206">
        <v>24</v>
      </c>
      <c r="B26" s="206" t="s">
        <v>346</v>
      </c>
      <c r="C26" s="206" t="s">
        <v>147</v>
      </c>
      <c r="D26" s="218" t="s">
        <v>101</v>
      </c>
      <c r="E26" s="259" t="s">
        <v>68</v>
      </c>
      <c r="F26" s="342" t="s">
        <v>56</v>
      </c>
      <c r="G26" s="207" t="s">
        <v>377</v>
      </c>
      <c r="H26" s="343" t="s">
        <v>43</v>
      </c>
      <c r="I26" s="214">
        <v>1.415</v>
      </c>
      <c r="J26" s="215" t="s">
        <v>428</v>
      </c>
      <c r="K26" s="348">
        <f>L26+M26</f>
        <v>8105811</v>
      </c>
      <c r="L26" s="216">
        <f>S26+T26+U26+V26</f>
        <v>4052905.5</v>
      </c>
      <c r="M26" s="210">
        <v>4052905.5</v>
      </c>
      <c r="N26" s="211">
        <v>0.5</v>
      </c>
      <c r="O26" s="244"/>
      <c r="P26" s="244"/>
      <c r="Q26" s="258"/>
      <c r="R26" s="258"/>
      <c r="S26" s="258">
        <v>0</v>
      </c>
      <c r="T26" s="258">
        <v>1500000</v>
      </c>
      <c r="U26" s="258">
        <v>1500000</v>
      </c>
      <c r="V26" s="258">
        <v>1052905.5</v>
      </c>
      <c r="W26" s="258"/>
      <c r="X26" s="258"/>
      <c r="Y26" s="345" t="b">
        <f t="shared" si="0"/>
        <v>1</v>
      </c>
      <c r="Z26" s="346">
        <f t="shared" si="1"/>
        <v>0.5</v>
      </c>
      <c r="AA26" s="347" t="b">
        <f t="shared" si="2"/>
        <v>1</v>
      </c>
      <c r="AB26" s="347" t="b">
        <f t="shared" si="3"/>
        <v>1</v>
      </c>
      <c r="AD26" s="338"/>
    </row>
    <row r="27" spans="1:30" s="319" customFormat="1" ht="45">
      <c r="A27" s="206">
        <v>25</v>
      </c>
      <c r="B27" s="206" t="s">
        <v>347</v>
      </c>
      <c r="C27" s="206" t="s">
        <v>147</v>
      </c>
      <c r="D27" s="218" t="s">
        <v>297</v>
      </c>
      <c r="E27" s="259" t="s">
        <v>408</v>
      </c>
      <c r="F27" s="342" t="s">
        <v>66</v>
      </c>
      <c r="G27" s="207" t="s">
        <v>378</v>
      </c>
      <c r="H27" s="343" t="s">
        <v>44</v>
      </c>
      <c r="I27" s="214">
        <v>0.76</v>
      </c>
      <c r="J27" s="215" t="s">
        <v>429</v>
      </c>
      <c r="K27" s="348">
        <v>5985966</v>
      </c>
      <c r="L27" s="216">
        <v>2992983</v>
      </c>
      <c r="M27" s="210">
        <f t="shared" ref="M27:M56" si="4">K27-L27</f>
        <v>2992983</v>
      </c>
      <c r="N27" s="211">
        <v>0.5</v>
      </c>
      <c r="O27" s="244"/>
      <c r="P27" s="244"/>
      <c r="Q27" s="258"/>
      <c r="R27" s="258"/>
      <c r="S27" s="258">
        <v>150183</v>
      </c>
      <c r="T27" s="258">
        <v>2842800</v>
      </c>
      <c r="U27" s="258">
        <v>0</v>
      </c>
      <c r="V27" s="258">
        <v>0</v>
      </c>
      <c r="W27" s="258"/>
      <c r="X27" s="258"/>
      <c r="Y27" s="345" t="b">
        <f t="shared" si="0"/>
        <v>1</v>
      </c>
      <c r="Z27" s="346">
        <f t="shared" si="1"/>
        <v>0.5</v>
      </c>
      <c r="AA27" s="347" t="b">
        <f t="shared" si="2"/>
        <v>1</v>
      </c>
      <c r="AB27" s="347" t="b">
        <f t="shared" si="3"/>
        <v>1</v>
      </c>
      <c r="AD27" s="338"/>
    </row>
    <row r="28" spans="1:30" s="319" customFormat="1" ht="22.5">
      <c r="A28" s="206">
        <v>26</v>
      </c>
      <c r="B28" s="206" t="s">
        <v>348</v>
      </c>
      <c r="C28" s="206" t="s">
        <v>147</v>
      </c>
      <c r="D28" s="218" t="s">
        <v>210</v>
      </c>
      <c r="E28" s="259">
        <v>2411011</v>
      </c>
      <c r="F28" s="342" t="s">
        <v>52</v>
      </c>
      <c r="G28" s="207" t="s">
        <v>379</v>
      </c>
      <c r="H28" s="343" t="s">
        <v>44</v>
      </c>
      <c r="I28" s="214">
        <v>0.39500000000000002</v>
      </c>
      <c r="J28" s="215" t="s">
        <v>578</v>
      </c>
      <c r="K28" s="348">
        <v>5260678.46</v>
      </c>
      <c r="L28" s="216">
        <f>S28+T28</f>
        <v>2630339.23</v>
      </c>
      <c r="M28" s="210">
        <f>K28-L28</f>
        <v>2630339.23</v>
      </c>
      <c r="N28" s="211">
        <v>0.5</v>
      </c>
      <c r="O28" s="244"/>
      <c r="P28" s="244"/>
      <c r="Q28" s="258"/>
      <c r="R28" s="258"/>
      <c r="S28" s="258">
        <v>1330194.5</v>
      </c>
      <c r="T28" s="258">
        <v>1300144.73</v>
      </c>
      <c r="U28" s="258">
        <v>0</v>
      </c>
      <c r="V28" s="258">
        <v>0</v>
      </c>
      <c r="W28" s="258"/>
      <c r="X28" s="258"/>
      <c r="Y28" s="345" t="b">
        <f t="shared" si="0"/>
        <v>1</v>
      </c>
      <c r="Z28" s="346">
        <f t="shared" si="1"/>
        <v>0.5</v>
      </c>
      <c r="AA28" s="347" t="b">
        <f t="shared" si="2"/>
        <v>1</v>
      </c>
      <c r="AB28" s="347" t="b">
        <f t="shared" si="3"/>
        <v>1</v>
      </c>
      <c r="AD28" s="338"/>
    </row>
    <row r="29" spans="1:30" s="319" customFormat="1" ht="33" customHeight="1">
      <c r="A29" s="206">
        <v>27</v>
      </c>
      <c r="B29" s="206" t="s">
        <v>349</v>
      </c>
      <c r="C29" s="206"/>
      <c r="D29" s="218" t="s">
        <v>610</v>
      </c>
      <c r="E29" s="259" t="s">
        <v>409</v>
      </c>
      <c r="F29" s="342" t="s">
        <v>128</v>
      </c>
      <c r="G29" s="207" t="s">
        <v>380</v>
      </c>
      <c r="H29" s="343"/>
      <c r="I29" s="214"/>
      <c r="J29" s="215"/>
      <c r="K29" s="348"/>
      <c r="L29" s="216"/>
      <c r="M29" s="210"/>
      <c r="N29" s="211"/>
      <c r="O29" s="244"/>
      <c r="P29" s="244"/>
      <c r="Q29" s="258"/>
      <c r="R29" s="258"/>
      <c r="S29" s="258"/>
      <c r="T29" s="258"/>
      <c r="U29" s="258"/>
      <c r="V29" s="258"/>
      <c r="W29" s="258"/>
      <c r="X29" s="258"/>
      <c r="Y29" s="345" t="b">
        <f t="shared" si="0"/>
        <v>1</v>
      </c>
      <c r="Z29" s="346" t="e">
        <f t="shared" si="1"/>
        <v>#DIV/0!</v>
      </c>
      <c r="AA29" s="347" t="e">
        <f t="shared" si="2"/>
        <v>#DIV/0!</v>
      </c>
      <c r="AB29" s="347" t="b">
        <f t="shared" si="3"/>
        <v>1</v>
      </c>
      <c r="AD29" s="338"/>
    </row>
    <row r="30" spans="1:30" s="319" customFormat="1" ht="33.75">
      <c r="A30" s="206">
        <v>28</v>
      </c>
      <c r="B30" s="206" t="s">
        <v>350</v>
      </c>
      <c r="C30" s="206"/>
      <c r="D30" s="218" t="s">
        <v>595</v>
      </c>
      <c r="E30" s="259" t="s">
        <v>410</v>
      </c>
      <c r="F30" s="342" t="s">
        <v>55</v>
      </c>
      <c r="G30" s="207" t="s">
        <v>381</v>
      </c>
      <c r="H30" s="343"/>
      <c r="I30" s="214"/>
      <c r="J30" s="215"/>
      <c r="K30" s="348"/>
      <c r="L30" s="216"/>
      <c r="M30" s="210"/>
      <c r="N30" s="211"/>
      <c r="O30" s="244"/>
      <c r="P30" s="244"/>
      <c r="Q30" s="258"/>
      <c r="R30" s="258"/>
      <c r="S30" s="258"/>
      <c r="T30" s="258"/>
      <c r="U30" s="258"/>
      <c r="V30" s="258">
        <v>0</v>
      </c>
      <c r="W30" s="258"/>
      <c r="X30" s="258"/>
      <c r="Y30" s="345" t="b">
        <f t="shared" si="0"/>
        <v>1</v>
      </c>
      <c r="Z30" s="346" t="e">
        <f t="shared" si="1"/>
        <v>#DIV/0!</v>
      </c>
      <c r="AA30" s="347" t="e">
        <f t="shared" si="2"/>
        <v>#DIV/0!</v>
      </c>
      <c r="AB30" s="347" t="b">
        <f t="shared" si="3"/>
        <v>1</v>
      </c>
      <c r="AD30" s="338"/>
    </row>
    <row r="31" spans="1:30" s="384" customFormat="1" ht="33.75">
      <c r="A31" s="224">
        <v>29</v>
      </c>
      <c r="B31" s="224" t="s">
        <v>351</v>
      </c>
      <c r="C31" s="224" t="s">
        <v>287</v>
      </c>
      <c r="D31" s="233" t="s">
        <v>328</v>
      </c>
      <c r="E31" s="243">
        <v>2405073</v>
      </c>
      <c r="F31" s="325" t="s">
        <v>61</v>
      </c>
      <c r="G31" s="223" t="s">
        <v>382</v>
      </c>
      <c r="H31" s="326" t="s">
        <v>44</v>
      </c>
      <c r="I31" s="242">
        <v>2.65</v>
      </c>
      <c r="J31" s="226" t="s">
        <v>325</v>
      </c>
      <c r="K31" s="281">
        <v>5116340</v>
      </c>
      <c r="L31" s="228">
        <v>2558170</v>
      </c>
      <c r="M31" s="220">
        <f t="shared" si="4"/>
        <v>2558170</v>
      </c>
      <c r="N31" s="229">
        <v>0.5</v>
      </c>
      <c r="O31" s="247"/>
      <c r="P31" s="247"/>
      <c r="Q31" s="298"/>
      <c r="R31" s="298"/>
      <c r="S31" s="298">
        <v>2558170</v>
      </c>
      <c r="T31" s="298">
        <v>0</v>
      </c>
      <c r="U31" s="298">
        <v>0</v>
      </c>
      <c r="V31" s="298">
        <v>0</v>
      </c>
      <c r="W31" s="298"/>
      <c r="X31" s="298"/>
      <c r="Y31" s="345" t="b">
        <f t="shared" si="0"/>
        <v>1</v>
      </c>
      <c r="Z31" s="346">
        <f t="shared" si="1"/>
        <v>0.5</v>
      </c>
      <c r="AA31" s="347" t="b">
        <f t="shared" si="2"/>
        <v>1</v>
      </c>
      <c r="AB31" s="347" t="b">
        <f t="shared" si="3"/>
        <v>1</v>
      </c>
      <c r="AD31" s="322"/>
    </row>
    <row r="32" spans="1:30" s="319" customFormat="1" ht="22.5">
      <c r="A32" s="206">
        <v>30</v>
      </c>
      <c r="B32" s="206" t="s">
        <v>352</v>
      </c>
      <c r="C32" s="206" t="s">
        <v>147</v>
      </c>
      <c r="D32" s="218" t="s">
        <v>329</v>
      </c>
      <c r="E32" s="259" t="s">
        <v>411</v>
      </c>
      <c r="F32" s="342" t="s">
        <v>58</v>
      </c>
      <c r="G32" s="207" t="s">
        <v>383</v>
      </c>
      <c r="H32" s="343" t="s">
        <v>44</v>
      </c>
      <c r="I32" s="214">
        <v>0.42499999999999999</v>
      </c>
      <c r="J32" s="215" t="s">
        <v>324</v>
      </c>
      <c r="K32" s="348">
        <v>1971606.25</v>
      </c>
      <c r="L32" s="216">
        <f>S32+T32</f>
        <v>985803.12</v>
      </c>
      <c r="M32" s="210">
        <f>K32-L32</f>
        <v>985803.13</v>
      </c>
      <c r="N32" s="211">
        <v>0.5</v>
      </c>
      <c r="O32" s="244"/>
      <c r="P32" s="244"/>
      <c r="Q32" s="258"/>
      <c r="R32" s="258"/>
      <c r="S32" s="258">
        <v>5000</v>
      </c>
      <c r="T32" s="258">
        <v>980803.12</v>
      </c>
      <c r="U32" s="258">
        <v>0</v>
      </c>
      <c r="V32" s="258">
        <v>0</v>
      </c>
      <c r="W32" s="258"/>
      <c r="X32" s="258"/>
      <c r="Y32" s="345" t="b">
        <f t="shared" si="0"/>
        <v>1</v>
      </c>
      <c r="Z32" s="346">
        <f t="shared" si="1"/>
        <v>0.5</v>
      </c>
      <c r="AA32" s="347" t="b">
        <f t="shared" si="2"/>
        <v>1</v>
      </c>
      <c r="AB32" s="347" t="b">
        <f t="shared" si="3"/>
        <v>1</v>
      </c>
      <c r="AD32" s="338"/>
    </row>
    <row r="33" spans="1:30" s="384" customFormat="1" ht="56.25">
      <c r="A33" s="224">
        <v>31</v>
      </c>
      <c r="B33" s="224" t="s">
        <v>353</v>
      </c>
      <c r="C33" s="224" t="s">
        <v>287</v>
      </c>
      <c r="D33" s="233" t="s">
        <v>215</v>
      </c>
      <c r="E33" s="243" t="s">
        <v>216</v>
      </c>
      <c r="F33" s="325" t="s">
        <v>126</v>
      </c>
      <c r="G33" s="223" t="s">
        <v>384</v>
      </c>
      <c r="H33" s="326" t="s">
        <v>43</v>
      </c>
      <c r="I33" s="242">
        <v>0.29799999999999999</v>
      </c>
      <c r="J33" s="226" t="s">
        <v>438</v>
      </c>
      <c r="K33" s="281">
        <v>1637773.98</v>
      </c>
      <c r="L33" s="228">
        <v>818886.99</v>
      </c>
      <c r="M33" s="220">
        <f t="shared" si="4"/>
        <v>818886.99</v>
      </c>
      <c r="N33" s="229">
        <v>0.5</v>
      </c>
      <c r="O33" s="247"/>
      <c r="P33" s="247"/>
      <c r="Q33" s="298"/>
      <c r="R33" s="298"/>
      <c r="S33" s="298">
        <v>818886.99</v>
      </c>
      <c r="T33" s="298">
        <v>0</v>
      </c>
      <c r="U33" s="298">
        <v>0</v>
      </c>
      <c r="V33" s="298">
        <v>0</v>
      </c>
      <c r="W33" s="298"/>
      <c r="X33" s="298"/>
      <c r="Y33" s="345" t="b">
        <f t="shared" si="0"/>
        <v>1</v>
      </c>
      <c r="Z33" s="346">
        <f t="shared" si="1"/>
        <v>0.5</v>
      </c>
      <c r="AA33" s="347" t="b">
        <f t="shared" si="2"/>
        <v>1</v>
      </c>
      <c r="AB33" s="347" t="b">
        <f t="shared" si="3"/>
        <v>1</v>
      </c>
      <c r="AD33" s="322"/>
    </row>
    <row r="34" spans="1:30" s="384" customFormat="1" ht="22.5">
      <c r="A34" s="224">
        <v>32</v>
      </c>
      <c r="B34" s="224" t="s">
        <v>354</v>
      </c>
      <c r="C34" s="224" t="s">
        <v>287</v>
      </c>
      <c r="D34" s="233" t="s">
        <v>330</v>
      </c>
      <c r="E34" s="243" t="s">
        <v>412</v>
      </c>
      <c r="F34" s="325" t="s">
        <v>59</v>
      </c>
      <c r="G34" s="223" t="s">
        <v>385</v>
      </c>
      <c r="H34" s="326" t="s">
        <v>44</v>
      </c>
      <c r="I34" s="242">
        <v>0.78900000000000003</v>
      </c>
      <c r="J34" s="226" t="s">
        <v>582</v>
      </c>
      <c r="K34" s="281">
        <v>3843912.19</v>
      </c>
      <c r="L34" s="228">
        <v>1921956.09</v>
      </c>
      <c r="M34" s="220">
        <v>1921956.1</v>
      </c>
      <c r="N34" s="229">
        <v>0.5</v>
      </c>
      <c r="O34" s="247"/>
      <c r="P34" s="247"/>
      <c r="Q34" s="298"/>
      <c r="R34" s="298"/>
      <c r="S34" s="298">
        <v>1921956.09</v>
      </c>
      <c r="T34" s="298">
        <v>0</v>
      </c>
      <c r="U34" s="298">
        <v>0</v>
      </c>
      <c r="V34" s="298">
        <v>0</v>
      </c>
      <c r="W34" s="298"/>
      <c r="X34" s="298"/>
      <c r="Y34" s="345" t="b">
        <f t="shared" si="0"/>
        <v>1</v>
      </c>
      <c r="Z34" s="346">
        <f t="shared" si="1"/>
        <v>0.5</v>
      </c>
      <c r="AA34" s="347" t="b">
        <f t="shared" si="2"/>
        <v>1</v>
      </c>
      <c r="AB34" s="347" t="b">
        <f t="shared" si="3"/>
        <v>1</v>
      </c>
      <c r="AD34" s="322"/>
    </row>
    <row r="35" spans="1:30" s="384" customFormat="1" ht="33.75">
      <c r="A35" s="224">
        <v>33</v>
      </c>
      <c r="B35" s="224" t="s">
        <v>355</v>
      </c>
      <c r="C35" s="224" t="s">
        <v>287</v>
      </c>
      <c r="D35" s="233" t="s">
        <v>331</v>
      </c>
      <c r="E35" s="243" t="s">
        <v>413</v>
      </c>
      <c r="F35" s="325" t="s">
        <v>61</v>
      </c>
      <c r="G35" s="223" t="s">
        <v>386</v>
      </c>
      <c r="H35" s="326" t="s">
        <v>44</v>
      </c>
      <c r="I35" s="242">
        <v>0.88500000000000001</v>
      </c>
      <c r="J35" s="226" t="s">
        <v>430</v>
      </c>
      <c r="K35" s="281">
        <v>7706645.1900000004</v>
      </c>
      <c r="L35" s="228">
        <v>3853322</v>
      </c>
      <c r="M35" s="220">
        <f t="shared" si="4"/>
        <v>3853323.1900000004</v>
      </c>
      <c r="N35" s="229">
        <v>0.5</v>
      </c>
      <c r="O35" s="247"/>
      <c r="P35" s="247"/>
      <c r="Q35" s="298"/>
      <c r="R35" s="298"/>
      <c r="S35" s="298">
        <v>3853322</v>
      </c>
      <c r="T35" s="298">
        <v>0</v>
      </c>
      <c r="U35" s="298">
        <v>0</v>
      </c>
      <c r="V35" s="298">
        <v>0</v>
      </c>
      <c r="W35" s="298"/>
      <c r="X35" s="298"/>
      <c r="Y35" s="345" t="b">
        <f t="shared" si="0"/>
        <v>1</v>
      </c>
      <c r="Z35" s="346">
        <f t="shared" si="1"/>
        <v>0.5</v>
      </c>
      <c r="AA35" s="347" t="b">
        <f t="shared" si="2"/>
        <v>1</v>
      </c>
      <c r="AB35" s="347" t="b">
        <f t="shared" si="3"/>
        <v>1</v>
      </c>
      <c r="AD35" s="322"/>
    </row>
    <row r="36" spans="1:30" s="384" customFormat="1" ht="33.75">
      <c r="A36" s="224">
        <v>34</v>
      </c>
      <c r="B36" s="224" t="s">
        <v>356</v>
      </c>
      <c r="C36" s="224"/>
      <c r="D36" s="233" t="s">
        <v>583</v>
      </c>
      <c r="E36" s="243" t="s">
        <v>414</v>
      </c>
      <c r="F36" s="325" t="s">
        <v>141</v>
      </c>
      <c r="G36" s="223" t="s">
        <v>387</v>
      </c>
      <c r="H36" s="326"/>
      <c r="I36" s="242"/>
      <c r="J36" s="226"/>
      <c r="K36" s="281"/>
      <c r="L36" s="228"/>
      <c r="M36" s="220"/>
      <c r="N36" s="229"/>
      <c r="O36" s="247"/>
      <c r="P36" s="247"/>
      <c r="Q36" s="298"/>
      <c r="R36" s="298"/>
      <c r="S36" s="298"/>
      <c r="T36" s="298"/>
      <c r="U36" s="298"/>
      <c r="V36" s="298"/>
      <c r="W36" s="298"/>
      <c r="X36" s="298"/>
      <c r="Y36" s="345"/>
      <c r="Z36" s="346"/>
      <c r="AA36" s="347"/>
      <c r="AB36" s="347"/>
      <c r="AD36" s="322"/>
    </row>
    <row r="37" spans="1:30" s="319" customFormat="1" ht="22.5">
      <c r="A37" s="206">
        <v>35</v>
      </c>
      <c r="B37" s="206" t="s">
        <v>357</v>
      </c>
      <c r="C37" s="206" t="s">
        <v>147</v>
      </c>
      <c r="D37" s="218" t="s">
        <v>333</v>
      </c>
      <c r="E37" s="259" t="s">
        <v>415</v>
      </c>
      <c r="F37" s="342" t="s">
        <v>50</v>
      </c>
      <c r="G37" s="207" t="s">
        <v>388</v>
      </c>
      <c r="H37" s="343" t="s">
        <v>43</v>
      </c>
      <c r="I37" s="214">
        <v>0.80600000000000005</v>
      </c>
      <c r="J37" s="215" t="s">
        <v>431</v>
      </c>
      <c r="K37" s="348">
        <v>5637986.96</v>
      </c>
      <c r="L37" s="216">
        <v>2818993.48</v>
      </c>
      <c r="M37" s="210">
        <f t="shared" si="4"/>
        <v>2818993.48</v>
      </c>
      <c r="N37" s="211">
        <v>0.5</v>
      </c>
      <c r="O37" s="244"/>
      <c r="P37" s="244"/>
      <c r="Q37" s="258"/>
      <c r="R37" s="258"/>
      <c r="S37" s="258">
        <v>20000</v>
      </c>
      <c r="T37" s="258">
        <v>65165</v>
      </c>
      <c r="U37" s="258">
        <v>1830991</v>
      </c>
      <c r="V37" s="258">
        <v>902837.48</v>
      </c>
      <c r="W37" s="258"/>
      <c r="X37" s="258"/>
      <c r="Y37" s="345" t="b">
        <f t="shared" si="0"/>
        <v>1</v>
      </c>
      <c r="Z37" s="346">
        <f t="shared" si="1"/>
        <v>0.5</v>
      </c>
      <c r="AA37" s="347" t="b">
        <f t="shared" si="2"/>
        <v>1</v>
      </c>
      <c r="AB37" s="347" t="b">
        <f t="shared" si="3"/>
        <v>1</v>
      </c>
      <c r="AD37" s="338"/>
    </row>
    <row r="38" spans="1:30" s="319" customFormat="1" ht="22.5">
      <c r="A38" s="206">
        <v>36</v>
      </c>
      <c r="B38" s="206" t="s">
        <v>358</v>
      </c>
      <c r="C38" s="206" t="s">
        <v>147</v>
      </c>
      <c r="D38" s="218" t="s">
        <v>334</v>
      </c>
      <c r="E38" s="259" t="s">
        <v>416</v>
      </c>
      <c r="F38" s="342" t="s">
        <v>62</v>
      </c>
      <c r="G38" s="207" t="s">
        <v>389</v>
      </c>
      <c r="H38" s="343" t="s">
        <v>43</v>
      </c>
      <c r="I38" s="214">
        <v>1.135</v>
      </c>
      <c r="J38" s="215" t="s">
        <v>432</v>
      </c>
      <c r="K38" s="348">
        <v>3880545.82</v>
      </c>
      <c r="L38" s="216">
        <v>1858130.5</v>
      </c>
      <c r="M38" s="210">
        <v>2022415.32</v>
      </c>
      <c r="N38" s="211">
        <v>0.5</v>
      </c>
      <c r="O38" s="244"/>
      <c r="P38" s="244"/>
      <c r="Q38" s="258"/>
      <c r="R38" s="258"/>
      <c r="S38" s="258">
        <v>929065</v>
      </c>
      <c r="T38" s="258">
        <v>929065.5</v>
      </c>
      <c r="U38" s="258">
        <v>0</v>
      </c>
      <c r="V38" s="258">
        <v>0</v>
      </c>
      <c r="W38" s="258"/>
      <c r="X38" s="258"/>
      <c r="Y38" s="345" t="b">
        <f t="shared" si="0"/>
        <v>1</v>
      </c>
      <c r="Z38" s="346">
        <f t="shared" si="1"/>
        <v>0.4788</v>
      </c>
      <c r="AA38" s="347" t="b">
        <f t="shared" si="2"/>
        <v>0</v>
      </c>
      <c r="AB38" s="347" t="b">
        <f t="shared" si="3"/>
        <v>1</v>
      </c>
      <c r="AD38" s="338"/>
    </row>
    <row r="39" spans="1:30" s="384" customFormat="1" ht="22.5">
      <c r="A39" s="224">
        <v>37</v>
      </c>
      <c r="B39" s="224" t="s">
        <v>359</v>
      </c>
      <c r="C39" s="224" t="s">
        <v>287</v>
      </c>
      <c r="D39" s="233" t="s">
        <v>335</v>
      </c>
      <c r="E39" s="243" t="s">
        <v>417</v>
      </c>
      <c r="F39" s="325" t="s">
        <v>142</v>
      </c>
      <c r="G39" s="223" t="s">
        <v>390</v>
      </c>
      <c r="H39" s="326" t="s">
        <v>44</v>
      </c>
      <c r="I39" s="242">
        <v>0.55600000000000005</v>
      </c>
      <c r="J39" s="226" t="s">
        <v>430</v>
      </c>
      <c r="K39" s="281">
        <v>5629107.0800000001</v>
      </c>
      <c r="L39" s="228">
        <v>2814553.54</v>
      </c>
      <c r="M39" s="220">
        <v>2814553.54</v>
      </c>
      <c r="N39" s="229">
        <v>0.5</v>
      </c>
      <c r="O39" s="247"/>
      <c r="P39" s="247"/>
      <c r="Q39" s="298"/>
      <c r="R39" s="298"/>
      <c r="S39" s="298">
        <v>2814553.54</v>
      </c>
      <c r="T39" s="298">
        <v>0</v>
      </c>
      <c r="U39" s="298">
        <v>0</v>
      </c>
      <c r="V39" s="298">
        <v>0</v>
      </c>
      <c r="W39" s="298"/>
      <c r="X39" s="298"/>
      <c r="Y39" s="345" t="b">
        <f t="shared" si="0"/>
        <v>1</v>
      </c>
      <c r="Z39" s="346">
        <f t="shared" si="1"/>
        <v>0.5</v>
      </c>
      <c r="AA39" s="347" t="b">
        <f t="shared" si="2"/>
        <v>1</v>
      </c>
      <c r="AB39" s="347" t="b">
        <f t="shared" si="3"/>
        <v>1</v>
      </c>
      <c r="AD39" s="322"/>
    </row>
    <row r="40" spans="1:30" s="384" customFormat="1" ht="22.5">
      <c r="A40" s="224">
        <v>38</v>
      </c>
      <c r="B40" s="224" t="s">
        <v>360</v>
      </c>
      <c r="C40" s="224"/>
      <c r="D40" s="233" t="s">
        <v>586</v>
      </c>
      <c r="E40" s="243">
        <v>2403113</v>
      </c>
      <c r="F40" s="325" t="s">
        <v>56</v>
      </c>
      <c r="G40" s="223" t="s">
        <v>391</v>
      </c>
      <c r="H40" s="326"/>
      <c r="I40" s="242"/>
      <c r="J40" s="226"/>
      <c r="K40" s="281"/>
      <c r="L40" s="228"/>
      <c r="M40" s="220"/>
      <c r="N40" s="229"/>
      <c r="O40" s="247"/>
      <c r="P40" s="247"/>
      <c r="Q40" s="298"/>
      <c r="R40" s="298"/>
      <c r="S40" s="298"/>
      <c r="T40" s="298"/>
      <c r="U40" s="298"/>
      <c r="V40" s="298"/>
      <c r="W40" s="298"/>
      <c r="X40" s="298"/>
      <c r="Y40" s="345"/>
      <c r="Z40" s="346"/>
      <c r="AA40" s="347"/>
      <c r="AB40" s="347"/>
      <c r="AD40" s="322"/>
    </row>
    <row r="41" spans="1:30" s="384" customFormat="1" ht="33.75">
      <c r="A41" s="224">
        <v>39</v>
      </c>
      <c r="B41" s="224" t="s">
        <v>361</v>
      </c>
      <c r="C41" s="224" t="s">
        <v>287</v>
      </c>
      <c r="D41" s="233" t="s">
        <v>215</v>
      </c>
      <c r="E41" s="243">
        <v>2472011</v>
      </c>
      <c r="F41" s="325" t="s">
        <v>126</v>
      </c>
      <c r="G41" s="223" t="s">
        <v>392</v>
      </c>
      <c r="H41" s="326" t="s">
        <v>43</v>
      </c>
      <c r="I41" s="242">
        <v>0.26900000000000002</v>
      </c>
      <c r="J41" s="226" t="s">
        <v>571</v>
      </c>
      <c r="K41" s="281">
        <v>1284115.3999999999</v>
      </c>
      <c r="L41" s="228">
        <v>642057.69999999995</v>
      </c>
      <c r="M41" s="220">
        <f t="shared" si="4"/>
        <v>642057.69999999995</v>
      </c>
      <c r="N41" s="229">
        <v>0.5</v>
      </c>
      <c r="O41" s="247"/>
      <c r="P41" s="247"/>
      <c r="Q41" s="298"/>
      <c r="R41" s="298"/>
      <c r="S41" s="298">
        <v>642057.69999999995</v>
      </c>
      <c r="T41" s="298">
        <v>0</v>
      </c>
      <c r="U41" s="298">
        <v>0</v>
      </c>
      <c r="V41" s="298">
        <v>0</v>
      </c>
      <c r="W41" s="298"/>
      <c r="X41" s="298"/>
      <c r="Y41" s="345" t="b">
        <f t="shared" si="0"/>
        <v>1</v>
      </c>
      <c r="Z41" s="346">
        <f t="shared" si="1"/>
        <v>0.5</v>
      </c>
      <c r="AA41" s="347" t="b">
        <f t="shared" si="2"/>
        <v>1</v>
      </c>
      <c r="AB41" s="347" t="b">
        <f t="shared" si="3"/>
        <v>1</v>
      </c>
      <c r="AD41" s="322"/>
    </row>
    <row r="42" spans="1:30" s="319" customFormat="1" ht="22.5">
      <c r="A42" s="206">
        <v>40</v>
      </c>
      <c r="B42" s="206" t="s">
        <v>362</v>
      </c>
      <c r="C42" s="206" t="s">
        <v>147</v>
      </c>
      <c r="D42" s="218" t="s">
        <v>122</v>
      </c>
      <c r="E42" s="259" t="s">
        <v>63</v>
      </c>
      <c r="F42" s="342" t="s">
        <v>64</v>
      </c>
      <c r="G42" s="207" t="s">
        <v>393</v>
      </c>
      <c r="H42" s="343" t="s">
        <v>43</v>
      </c>
      <c r="I42" s="214">
        <v>1.02</v>
      </c>
      <c r="J42" s="215" t="s">
        <v>448</v>
      </c>
      <c r="K42" s="348">
        <v>9198556.2399999984</v>
      </c>
      <c r="L42" s="216">
        <v>4599278.1199999992</v>
      </c>
      <c r="M42" s="210">
        <f t="shared" si="4"/>
        <v>4599278.1199999992</v>
      </c>
      <c r="N42" s="211">
        <v>0.5</v>
      </c>
      <c r="O42" s="244"/>
      <c r="P42" s="244"/>
      <c r="Q42" s="258"/>
      <c r="R42" s="258"/>
      <c r="S42" s="258">
        <v>2000000</v>
      </c>
      <c r="T42" s="258">
        <v>2599278.12</v>
      </c>
      <c r="U42" s="258">
        <v>0</v>
      </c>
      <c r="V42" s="258">
        <v>0</v>
      </c>
      <c r="W42" s="258"/>
      <c r="X42" s="258"/>
      <c r="Y42" s="345" t="b">
        <f t="shared" si="0"/>
        <v>1</v>
      </c>
      <c r="Z42" s="346">
        <f t="shared" si="1"/>
        <v>0.5</v>
      </c>
      <c r="AA42" s="347" t="b">
        <f t="shared" si="2"/>
        <v>1</v>
      </c>
      <c r="AB42" s="347" t="b">
        <f t="shared" si="3"/>
        <v>1</v>
      </c>
      <c r="AD42" s="338"/>
    </row>
    <row r="43" spans="1:30" s="319" customFormat="1" ht="33.75">
      <c r="A43" s="206">
        <v>41</v>
      </c>
      <c r="B43" s="206" t="s">
        <v>363</v>
      </c>
      <c r="C43" s="206" t="s">
        <v>147</v>
      </c>
      <c r="D43" s="218" t="s">
        <v>296</v>
      </c>
      <c r="E43" s="259" t="s">
        <v>418</v>
      </c>
      <c r="F43" s="342" t="s">
        <v>124</v>
      </c>
      <c r="G43" s="207" t="s">
        <v>394</v>
      </c>
      <c r="H43" s="343" t="s">
        <v>44</v>
      </c>
      <c r="I43" s="214">
        <v>0.89300000000000002</v>
      </c>
      <c r="J43" s="215" t="s">
        <v>434</v>
      </c>
      <c r="K43" s="348">
        <v>6781902</v>
      </c>
      <c r="L43" s="216">
        <v>3390951</v>
      </c>
      <c r="M43" s="210">
        <f t="shared" si="4"/>
        <v>3390951</v>
      </c>
      <c r="N43" s="211">
        <v>0.5</v>
      </c>
      <c r="O43" s="244"/>
      <c r="P43" s="244"/>
      <c r="Q43" s="258"/>
      <c r="R43" s="258"/>
      <c r="S43" s="258">
        <v>1500000</v>
      </c>
      <c r="T43" s="258">
        <v>1890951</v>
      </c>
      <c r="U43" s="258">
        <v>0</v>
      </c>
      <c r="V43" s="258">
        <v>0</v>
      </c>
      <c r="W43" s="258"/>
      <c r="X43" s="258"/>
      <c r="Y43" s="345" t="b">
        <f t="shared" si="0"/>
        <v>1</v>
      </c>
      <c r="Z43" s="346">
        <f t="shared" si="1"/>
        <v>0.5</v>
      </c>
      <c r="AA43" s="347" t="b">
        <f t="shared" si="2"/>
        <v>1</v>
      </c>
      <c r="AB43" s="347" t="b">
        <f t="shared" si="3"/>
        <v>1</v>
      </c>
      <c r="AD43" s="338"/>
    </row>
    <row r="44" spans="1:30" s="384" customFormat="1" ht="33.75">
      <c r="A44" s="224">
        <v>42</v>
      </c>
      <c r="B44" s="224" t="s">
        <v>364</v>
      </c>
      <c r="C44" s="224" t="s">
        <v>287</v>
      </c>
      <c r="D44" s="233" t="s">
        <v>336</v>
      </c>
      <c r="E44" s="243">
        <v>2409023</v>
      </c>
      <c r="F44" s="325" t="s">
        <v>53</v>
      </c>
      <c r="G44" s="223" t="s">
        <v>395</v>
      </c>
      <c r="H44" s="326" t="s">
        <v>44</v>
      </c>
      <c r="I44" s="242">
        <v>4.3680000000000003</v>
      </c>
      <c r="J44" s="226" t="s">
        <v>579</v>
      </c>
      <c r="K44" s="281">
        <f>L44+M44</f>
        <v>7273360.5899999999</v>
      </c>
      <c r="L44" s="228">
        <v>3467594</v>
      </c>
      <c r="M44" s="220">
        <v>3805766.59</v>
      </c>
      <c r="N44" s="229">
        <v>0.5</v>
      </c>
      <c r="O44" s="247"/>
      <c r="P44" s="247"/>
      <c r="Q44" s="298"/>
      <c r="R44" s="298"/>
      <c r="S44" s="298">
        <v>3467594</v>
      </c>
      <c r="T44" s="298">
        <v>0</v>
      </c>
      <c r="U44" s="298">
        <v>0</v>
      </c>
      <c r="V44" s="298">
        <v>0</v>
      </c>
      <c r="W44" s="298"/>
      <c r="X44" s="298"/>
      <c r="Y44" s="345" t="b">
        <f t="shared" si="0"/>
        <v>1</v>
      </c>
      <c r="Z44" s="346">
        <f t="shared" si="1"/>
        <v>0.4768</v>
      </c>
      <c r="AA44" s="347" t="b">
        <f t="shared" si="2"/>
        <v>0</v>
      </c>
      <c r="AB44" s="347" t="b">
        <f t="shared" si="3"/>
        <v>1</v>
      </c>
      <c r="AD44" s="322"/>
    </row>
    <row r="45" spans="1:30" s="384" customFormat="1" ht="22.5">
      <c r="A45" s="224">
        <v>43</v>
      </c>
      <c r="B45" s="224" t="s">
        <v>365</v>
      </c>
      <c r="C45" s="224" t="s">
        <v>287</v>
      </c>
      <c r="D45" s="233" t="s">
        <v>337</v>
      </c>
      <c r="E45" s="243" t="s">
        <v>419</v>
      </c>
      <c r="F45" s="325" t="s">
        <v>55</v>
      </c>
      <c r="G45" s="223" t="s">
        <v>396</v>
      </c>
      <c r="H45" s="326" t="s">
        <v>44</v>
      </c>
      <c r="I45" s="242">
        <v>1.9550000000000001</v>
      </c>
      <c r="J45" s="226" t="s">
        <v>435</v>
      </c>
      <c r="K45" s="281">
        <v>8361080</v>
      </c>
      <c r="L45" s="228">
        <v>4180540</v>
      </c>
      <c r="M45" s="220">
        <f t="shared" si="4"/>
        <v>4180540</v>
      </c>
      <c r="N45" s="229">
        <v>0.5</v>
      </c>
      <c r="O45" s="247"/>
      <c r="P45" s="247"/>
      <c r="Q45" s="298"/>
      <c r="R45" s="298"/>
      <c r="S45" s="298">
        <v>4180540</v>
      </c>
      <c r="T45" s="298">
        <v>0</v>
      </c>
      <c r="U45" s="298">
        <v>0</v>
      </c>
      <c r="V45" s="298">
        <v>0</v>
      </c>
      <c r="W45" s="298"/>
      <c r="X45" s="298"/>
      <c r="Y45" s="345" t="b">
        <f t="shared" si="0"/>
        <v>1</v>
      </c>
      <c r="Z45" s="346">
        <f t="shared" si="1"/>
        <v>0.5</v>
      </c>
      <c r="AA45" s="347" t="b">
        <f t="shared" si="2"/>
        <v>1</v>
      </c>
      <c r="AB45" s="347" t="b">
        <f t="shared" si="3"/>
        <v>1</v>
      </c>
      <c r="AD45" s="322"/>
    </row>
    <row r="46" spans="1:30" s="384" customFormat="1" ht="22.5">
      <c r="A46" s="224">
        <v>44</v>
      </c>
      <c r="B46" s="224" t="s">
        <v>366</v>
      </c>
      <c r="C46" s="224" t="s">
        <v>287</v>
      </c>
      <c r="D46" s="233" t="s">
        <v>338</v>
      </c>
      <c r="E46" s="243" t="s">
        <v>420</v>
      </c>
      <c r="F46" s="325" t="s">
        <v>50</v>
      </c>
      <c r="G46" s="223" t="s">
        <v>397</v>
      </c>
      <c r="H46" s="326" t="s">
        <v>43</v>
      </c>
      <c r="I46" s="242">
        <v>0.45400000000000001</v>
      </c>
      <c r="J46" s="226" t="s">
        <v>325</v>
      </c>
      <c r="K46" s="281">
        <v>1246035.23</v>
      </c>
      <c r="L46" s="228">
        <v>583495</v>
      </c>
      <c r="M46" s="220">
        <v>662540.23</v>
      </c>
      <c r="N46" s="229">
        <v>0.5</v>
      </c>
      <c r="O46" s="247"/>
      <c r="P46" s="247"/>
      <c r="Q46" s="298"/>
      <c r="R46" s="298"/>
      <c r="S46" s="298">
        <v>583495</v>
      </c>
      <c r="T46" s="298">
        <v>0</v>
      </c>
      <c r="U46" s="298">
        <v>0</v>
      </c>
      <c r="V46" s="298">
        <v>0</v>
      </c>
      <c r="W46" s="298"/>
      <c r="X46" s="298"/>
      <c r="Y46" s="345" t="b">
        <f t="shared" si="0"/>
        <v>1</v>
      </c>
      <c r="Z46" s="346">
        <f t="shared" si="1"/>
        <v>0.46829999999999999</v>
      </c>
      <c r="AA46" s="347" t="b">
        <f t="shared" si="2"/>
        <v>0</v>
      </c>
      <c r="AB46" s="347" t="b">
        <f t="shared" si="3"/>
        <v>1</v>
      </c>
      <c r="AD46" s="322"/>
    </row>
    <row r="47" spans="1:30" s="350" customFormat="1" ht="22.5">
      <c r="A47" s="206">
        <v>45</v>
      </c>
      <c r="B47" s="206" t="s">
        <v>367</v>
      </c>
      <c r="C47" s="206" t="s">
        <v>147</v>
      </c>
      <c r="D47" s="218" t="s">
        <v>106</v>
      </c>
      <c r="E47" s="259" t="s">
        <v>71</v>
      </c>
      <c r="F47" s="206" t="s">
        <v>54</v>
      </c>
      <c r="G47" s="207" t="s">
        <v>398</v>
      </c>
      <c r="H47" s="343" t="s">
        <v>43</v>
      </c>
      <c r="I47" s="214">
        <v>0.33800000000000002</v>
      </c>
      <c r="J47" s="226" t="s">
        <v>448</v>
      </c>
      <c r="K47" s="348">
        <v>4160696.34</v>
      </c>
      <c r="L47" s="216">
        <v>2080348</v>
      </c>
      <c r="M47" s="210">
        <v>2080348.34</v>
      </c>
      <c r="N47" s="211">
        <v>0.5</v>
      </c>
      <c r="O47" s="244"/>
      <c r="P47" s="244"/>
      <c r="Q47" s="258"/>
      <c r="R47" s="258"/>
      <c r="S47" s="258">
        <v>1000000</v>
      </c>
      <c r="T47" s="258">
        <v>1080348</v>
      </c>
      <c r="U47" s="258">
        <v>0</v>
      </c>
      <c r="V47" s="258">
        <v>0</v>
      </c>
      <c r="W47" s="258"/>
      <c r="X47" s="258"/>
      <c r="Y47" s="345" t="b">
        <f t="shared" si="0"/>
        <v>1</v>
      </c>
      <c r="Z47" s="346">
        <f t="shared" si="1"/>
        <v>0.5</v>
      </c>
      <c r="AA47" s="347" t="b">
        <f t="shared" si="2"/>
        <v>1</v>
      </c>
      <c r="AB47" s="347" t="b">
        <f t="shared" si="3"/>
        <v>1</v>
      </c>
    </row>
    <row r="48" spans="1:30" s="384" customFormat="1" ht="77.25" customHeight="1">
      <c r="A48" s="224">
        <v>46</v>
      </c>
      <c r="B48" s="224" t="s">
        <v>368</v>
      </c>
      <c r="C48" s="224"/>
      <c r="D48" s="233" t="s">
        <v>625</v>
      </c>
      <c r="E48" s="243" t="s">
        <v>421</v>
      </c>
      <c r="F48" s="325" t="s">
        <v>51</v>
      </c>
      <c r="G48" s="223" t="s">
        <v>399</v>
      </c>
      <c r="H48" s="326"/>
      <c r="I48" s="242"/>
      <c r="J48" s="226"/>
      <c r="K48" s="281"/>
      <c r="L48" s="228"/>
      <c r="M48" s="220"/>
      <c r="N48" s="229"/>
      <c r="O48" s="247"/>
      <c r="P48" s="247"/>
      <c r="Q48" s="298"/>
      <c r="R48" s="298"/>
      <c r="S48" s="298"/>
      <c r="T48" s="298"/>
      <c r="U48" s="298"/>
      <c r="V48" s="298"/>
      <c r="W48" s="298"/>
      <c r="X48" s="298"/>
      <c r="Y48" s="345" t="b">
        <f t="shared" si="0"/>
        <v>1</v>
      </c>
      <c r="Z48" s="346" t="e">
        <f t="shared" si="1"/>
        <v>#DIV/0!</v>
      </c>
      <c r="AA48" s="347" t="e">
        <f t="shared" si="2"/>
        <v>#DIV/0!</v>
      </c>
      <c r="AB48" s="347" t="b">
        <f t="shared" si="3"/>
        <v>1</v>
      </c>
      <c r="AD48" s="322"/>
    </row>
    <row r="49" spans="1:30" s="384" customFormat="1" ht="22.5">
      <c r="A49" s="224">
        <v>47</v>
      </c>
      <c r="B49" s="224" t="s">
        <v>369</v>
      </c>
      <c r="C49" s="224" t="s">
        <v>287</v>
      </c>
      <c r="D49" s="233" t="s">
        <v>339</v>
      </c>
      <c r="E49" s="243" t="s">
        <v>422</v>
      </c>
      <c r="F49" s="325" t="s">
        <v>58</v>
      </c>
      <c r="G49" s="223" t="s">
        <v>400</v>
      </c>
      <c r="H49" s="326" t="s">
        <v>43</v>
      </c>
      <c r="I49" s="242">
        <v>0.35299999999999998</v>
      </c>
      <c r="J49" s="226" t="s">
        <v>436</v>
      </c>
      <c r="K49" s="281">
        <v>1501998.17</v>
      </c>
      <c r="L49" s="228">
        <v>748720</v>
      </c>
      <c r="M49" s="220">
        <v>753278.17</v>
      </c>
      <c r="N49" s="229">
        <v>0.5</v>
      </c>
      <c r="O49" s="247"/>
      <c r="P49" s="247"/>
      <c r="Q49" s="298"/>
      <c r="R49" s="298"/>
      <c r="S49" s="298">
        <v>748720</v>
      </c>
      <c r="T49" s="298">
        <v>0</v>
      </c>
      <c r="U49" s="298">
        <v>0</v>
      </c>
      <c r="V49" s="298">
        <v>0</v>
      </c>
      <c r="W49" s="298"/>
      <c r="X49" s="298"/>
      <c r="Y49" s="345" t="b">
        <f t="shared" si="0"/>
        <v>1</v>
      </c>
      <c r="Z49" s="346">
        <f t="shared" si="1"/>
        <v>0.4985</v>
      </c>
      <c r="AA49" s="347" t="b">
        <f t="shared" si="2"/>
        <v>0</v>
      </c>
      <c r="AB49" s="347" t="b">
        <f t="shared" si="3"/>
        <v>1</v>
      </c>
      <c r="AD49" s="322"/>
    </row>
    <row r="50" spans="1:30" s="384" customFormat="1" ht="22.5">
      <c r="A50" s="224">
        <v>48</v>
      </c>
      <c r="B50" s="224" t="s">
        <v>370</v>
      </c>
      <c r="C50" s="224" t="s">
        <v>287</v>
      </c>
      <c r="D50" s="233" t="s">
        <v>340</v>
      </c>
      <c r="E50" s="243" t="s">
        <v>423</v>
      </c>
      <c r="F50" s="325" t="s">
        <v>56</v>
      </c>
      <c r="G50" s="223" t="s">
        <v>401</v>
      </c>
      <c r="H50" s="326" t="s">
        <v>43</v>
      </c>
      <c r="I50" s="242">
        <v>0.27500000000000002</v>
      </c>
      <c r="J50" s="226" t="s">
        <v>437</v>
      </c>
      <c r="K50" s="281">
        <v>1910671.34</v>
      </c>
      <c r="L50" s="228">
        <v>933800.5</v>
      </c>
      <c r="M50" s="220">
        <v>976870.84</v>
      </c>
      <c r="N50" s="229">
        <v>0.5</v>
      </c>
      <c r="O50" s="247"/>
      <c r="P50" s="247"/>
      <c r="Q50" s="298"/>
      <c r="R50" s="298"/>
      <c r="S50" s="298">
        <v>933800.5</v>
      </c>
      <c r="T50" s="298">
        <v>0</v>
      </c>
      <c r="U50" s="298">
        <v>0</v>
      </c>
      <c r="V50" s="298">
        <v>0</v>
      </c>
      <c r="W50" s="298"/>
      <c r="X50" s="298"/>
      <c r="Y50" s="345" t="b">
        <f t="shared" si="0"/>
        <v>1</v>
      </c>
      <c r="Z50" s="346">
        <f t="shared" si="1"/>
        <v>0.48870000000000002</v>
      </c>
      <c r="AA50" s="347" t="b">
        <f t="shared" si="2"/>
        <v>0</v>
      </c>
      <c r="AB50" s="347" t="b">
        <f t="shared" si="3"/>
        <v>1</v>
      </c>
      <c r="AD50" s="322"/>
    </row>
    <row r="51" spans="1:30" s="384" customFormat="1" ht="22.5">
      <c r="A51" s="224">
        <v>49</v>
      </c>
      <c r="B51" s="224" t="s">
        <v>371</v>
      </c>
      <c r="C51" s="224" t="s">
        <v>287</v>
      </c>
      <c r="D51" s="233" t="s">
        <v>341</v>
      </c>
      <c r="E51" s="243">
        <v>2412042</v>
      </c>
      <c r="F51" s="325" t="s">
        <v>123</v>
      </c>
      <c r="G51" s="223" t="s">
        <v>402</v>
      </c>
      <c r="H51" s="326" t="s">
        <v>44</v>
      </c>
      <c r="I51" s="242">
        <v>0.75900000000000001</v>
      </c>
      <c r="J51" s="226" t="s">
        <v>438</v>
      </c>
      <c r="K51" s="281">
        <v>1426000</v>
      </c>
      <c r="L51" s="228">
        <v>784300.00000000012</v>
      </c>
      <c r="M51" s="220">
        <f t="shared" si="4"/>
        <v>641699.99999999988</v>
      </c>
      <c r="N51" s="229">
        <v>0.55000000000000004</v>
      </c>
      <c r="O51" s="247"/>
      <c r="P51" s="247"/>
      <c r="Q51" s="298"/>
      <c r="R51" s="298"/>
      <c r="S51" s="298">
        <v>784300.00000000012</v>
      </c>
      <c r="T51" s="298">
        <v>0</v>
      </c>
      <c r="U51" s="298">
        <v>0</v>
      </c>
      <c r="V51" s="298">
        <v>0</v>
      </c>
      <c r="W51" s="298"/>
      <c r="X51" s="298"/>
      <c r="Y51" s="345" t="b">
        <f t="shared" si="0"/>
        <v>1</v>
      </c>
      <c r="Z51" s="346">
        <f t="shared" si="1"/>
        <v>0.55000000000000004</v>
      </c>
      <c r="AA51" s="347" t="b">
        <f t="shared" si="2"/>
        <v>1</v>
      </c>
      <c r="AB51" s="347" t="b">
        <f t="shared" si="3"/>
        <v>1</v>
      </c>
      <c r="AD51" s="322"/>
    </row>
    <row r="52" spans="1:30" s="384" customFormat="1" ht="22.5">
      <c r="A52" s="224">
        <v>50</v>
      </c>
      <c r="B52" s="224" t="s">
        <v>372</v>
      </c>
      <c r="C52" s="224" t="s">
        <v>287</v>
      </c>
      <c r="D52" s="233" t="s">
        <v>342</v>
      </c>
      <c r="E52" s="243" t="s">
        <v>424</v>
      </c>
      <c r="F52" s="325" t="s">
        <v>58</v>
      </c>
      <c r="G52" s="223" t="s">
        <v>403</v>
      </c>
      <c r="H52" s="326" t="s">
        <v>44</v>
      </c>
      <c r="I52" s="242">
        <v>0.35</v>
      </c>
      <c r="J52" s="226" t="s">
        <v>294</v>
      </c>
      <c r="K52" s="281">
        <v>812635.07</v>
      </c>
      <c r="L52" s="228">
        <v>406317.53</v>
      </c>
      <c r="M52" s="220">
        <v>406317.54</v>
      </c>
      <c r="N52" s="229">
        <v>0.5</v>
      </c>
      <c r="O52" s="247"/>
      <c r="P52" s="247"/>
      <c r="Q52" s="298"/>
      <c r="R52" s="298"/>
      <c r="S52" s="298">
        <v>406317.53</v>
      </c>
      <c r="T52" s="298">
        <v>0</v>
      </c>
      <c r="U52" s="298">
        <v>0</v>
      </c>
      <c r="V52" s="298">
        <v>0</v>
      </c>
      <c r="W52" s="298"/>
      <c r="X52" s="298"/>
      <c r="Y52" s="345" t="b">
        <f t="shared" si="0"/>
        <v>1</v>
      </c>
      <c r="Z52" s="346">
        <f t="shared" si="1"/>
        <v>0.5</v>
      </c>
      <c r="AA52" s="347" t="b">
        <f t="shared" si="2"/>
        <v>1</v>
      </c>
      <c r="AB52" s="347" t="b">
        <f t="shared" si="3"/>
        <v>1</v>
      </c>
      <c r="AD52" s="322"/>
    </row>
    <row r="53" spans="1:30" s="319" customFormat="1" ht="22.5">
      <c r="A53" s="206">
        <v>51</v>
      </c>
      <c r="B53" s="206" t="s">
        <v>373</v>
      </c>
      <c r="C53" s="206" t="s">
        <v>147</v>
      </c>
      <c r="D53" s="218" t="s">
        <v>194</v>
      </c>
      <c r="E53" s="259" t="s">
        <v>72</v>
      </c>
      <c r="F53" s="342" t="s">
        <v>54</v>
      </c>
      <c r="G53" s="207" t="s">
        <v>404</v>
      </c>
      <c r="H53" s="343" t="s">
        <v>43</v>
      </c>
      <c r="I53" s="214">
        <v>0.73099999999999998</v>
      </c>
      <c r="J53" s="215" t="s">
        <v>577</v>
      </c>
      <c r="K53" s="348">
        <v>1976656.9</v>
      </c>
      <c r="L53" s="216">
        <v>611456</v>
      </c>
      <c r="M53" s="210">
        <f t="shared" si="4"/>
        <v>1365200.9</v>
      </c>
      <c r="N53" s="211">
        <v>0.5</v>
      </c>
      <c r="O53" s="244"/>
      <c r="P53" s="244"/>
      <c r="Q53" s="258"/>
      <c r="R53" s="258"/>
      <c r="S53" s="258">
        <v>568308</v>
      </c>
      <c r="T53" s="258">
        <v>43148</v>
      </c>
      <c r="U53" s="258">
        <v>0</v>
      </c>
      <c r="V53" s="258">
        <v>0</v>
      </c>
      <c r="W53" s="258"/>
      <c r="X53" s="258"/>
      <c r="Y53" s="345" t="b">
        <f t="shared" si="0"/>
        <v>1</v>
      </c>
      <c r="Z53" s="346">
        <f t="shared" si="1"/>
        <v>0.30930000000000002</v>
      </c>
      <c r="AA53" s="347" t="b">
        <f t="shared" si="2"/>
        <v>0</v>
      </c>
      <c r="AB53" s="347" t="b">
        <f t="shared" si="3"/>
        <v>1</v>
      </c>
      <c r="AD53" s="338"/>
    </row>
    <row r="54" spans="1:30" s="170" customFormat="1" ht="22.5">
      <c r="A54" s="224">
        <v>52</v>
      </c>
      <c r="B54" s="224" t="s">
        <v>374</v>
      </c>
      <c r="C54" s="224" t="s">
        <v>287</v>
      </c>
      <c r="D54" s="233" t="s">
        <v>343</v>
      </c>
      <c r="E54" s="243" t="s">
        <v>425</v>
      </c>
      <c r="F54" s="224" t="s">
        <v>54</v>
      </c>
      <c r="G54" s="223" t="s">
        <v>405</v>
      </c>
      <c r="H54" s="326" t="s">
        <v>204</v>
      </c>
      <c r="I54" s="242">
        <v>0.68700000000000006</v>
      </c>
      <c r="J54" s="226" t="s">
        <v>570</v>
      </c>
      <c r="K54" s="281">
        <v>1283560.24</v>
      </c>
      <c r="L54" s="228">
        <v>486850</v>
      </c>
      <c r="M54" s="220">
        <v>796710.24</v>
      </c>
      <c r="N54" s="229">
        <v>0.5</v>
      </c>
      <c r="O54" s="247"/>
      <c r="P54" s="247"/>
      <c r="Q54" s="298"/>
      <c r="R54" s="298"/>
      <c r="S54" s="298">
        <v>486850</v>
      </c>
      <c r="T54" s="298">
        <v>0</v>
      </c>
      <c r="U54" s="298">
        <v>0</v>
      </c>
      <c r="V54" s="298">
        <v>0</v>
      </c>
      <c r="W54" s="298"/>
      <c r="X54" s="298"/>
      <c r="Y54" s="345" t="b">
        <f t="shared" si="0"/>
        <v>1</v>
      </c>
      <c r="Z54" s="346">
        <f t="shared" si="1"/>
        <v>0.37930000000000003</v>
      </c>
      <c r="AA54" s="347" t="b">
        <f t="shared" si="2"/>
        <v>0</v>
      </c>
      <c r="AB54" s="347" t="b">
        <f t="shared" si="3"/>
        <v>1</v>
      </c>
    </row>
    <row r="55" spans="1:30" s="319" customFormat="1" ht="22.5">
      <c r="A55" s="206">
        <v>53</v>
      </c>
      <c r="B55" s="206" t="s">
        <v>375</v>
      </c>
      <c r="C55" s="206" t="s">
        <v>147</v>
      </c>
      <c r="D55" s="218" t="s">
        <v>344</v>
      </c>
      <c r="E55" s="259" t="s">
        <v>426</v>
      </c>
      <c r="F55" s="342" t="s">
        <v>61</v>
      </c>
      <c r="G55" s="207" t="s">
        <v>406</v>
      </c>
      <c r="H55" s="343" t="s">
        <v>44</v>
      </c>
      <c r="I55" s="214">
        <v>1.355</v>
      </c>
      <c r="J55" s="215" t="s">
        <v>439</v>
      </c>
      <c r="K55" s="348">
        <v>9927699</v>
      </c>
      <c r="L55" s="216">
        <v>4963849.5</v>
      </c>
      <c r="M55" s="210">
        <f t="shared" si="4"/>
        <v>4963849.5</v>
      </c>
      <c r="N55" s="211">
        <v>0.5</v>
      </c>
      <c r="O55" s="244"/>
      <c r="P55" s="244"/>
      <c r="Q55" s="258"/>
      <c r="R55" s="258"/>
      <c r="S55" s="258">
        <v>100000</v>
      </c>
      <c r="T55" s="258">
        <v>3431924.5</v>
      </c>
      <c r="U55" s="258">
        <v>1431925</v>
      </c>
      <c r="V55" s="258">
        <v>0</v>
      </c>
      <c r="W55" s="258"/>
      <c r="X55" s="258"/>
      <c r="Y55" s="345" t="b">
        <f t="shared" si="0"/>
        <v>1</v>
      </c>
      <c r="Z55" s="346">
        <f t="shared" si="1"/>
        <v>0.5</v>
      </c>
      <c r="AA55" s="347" t="b">
        <f t="shared" si="2"/>
        <v>1</v>
      </c>
      <c r="AB55" s="347" t="b">
        <f t="shared" si="3"/>
        <v>1</v>
      </c>
      <c r="AD55" s="338"/>
    </row>
    <row r="56" spans="1:30" s="319" customFormat="1" ht="45">
      <c r="A56" s="206">
        <v>54</v>
      </c>
      <c r="B56" s="206" t="s">
        <v>591</v>
      </c>
      <c r="C56" s="206" t="s">
        <v>147</v>
      </c>
      <c r="D56" s="218" t="s">
        <v>440</v>
      </c>
      <c r="E56" s="259" t="s">
        <v>444</v>
      </c>
      <c r="F56" s="342" t="s">
        <v>58</v>
      </c>
      <c r="G56" s="207" t="s">
        <v>441</v>
      </c>
      <c r="H56" s="343" t="s">
        <v>43</v>
      </c>
      <c r="I56" s="214">
        <v>3.9129999999999998</v>
      </c>
      <c r="J56" s="215" t="s">
        <v>447</v>
      </c>
      <c r="K56" s="348">
        <v>19447948</v>
      </c>
      <c r="L56" s="216">
        <f>S56+T56+U56+V56+W56+X56</f>
        <v>9723974</v>
      </c>
      <c r="M56" s="210">
        <f t="shared" si="4"/>
        <v>9723974</v>
      </c>
      <c r="N56" s="211">
        <v>0.5</v>
      </c>
      <c r="O56" s="244"/>
      <c r="P56" s="244"/>
      <c r="Q56" s="258"/>
      <c r="R56" s="258"/>
      <c r="S56" s="258">
        <v>430695.5</v>
      </c>
      <c r="T56" s="258">
        <v>1693001</v>
      </c>
      <c r="U56" s="258">
        <v>1846500.5</v>
      </c>
      <c r="V56" s="258">
        <v>1846500.5</v>
      </c>
      <c r="W56" s="258">
        <v>2193001</v>
      </c>
      <c r="X56" s="258">
        <v>1714275.5</v>
      </c>
      <c r="Y56" s="345" t="b">
        <f>L56=SUM(O56:X56)</f>
        <v>1</v>
      </c>
      <c r="Z56" s="346">
        <f>ROUND(L56/K56,4)</f>
        <v>0.5</v>
      </c>
      <c r="AA56" s="347" t="b">
        <f>Z56=N56</f>
        <v>1</v>
      </c>
      <c r="AB56" s="347" t="b">
        <f>K56=L56+M56</f>
        <v>1</v>
      </c>
      <c r="AD56" s="338"/>
    </row>
    <row r="57" spans="1:30" s="319" customFormat="1" ht="67.5">
      <c r="A57" s="206">
        <v>55</v>
      </c>
      <c r="B57" s="206" t="s">
        <v>589</v>
      </c>
      <c r="C57" s="206"/>
      <c r="D57" s="218" t="s">
        <v>580</v>
      </c>
      <c r="E57" s="259" t="s">
        <v>445</v>
      </c>
      <c r="F57" s="342" t="s">
        <v>47</v>
      </c>
      <c r="G57" s="207" t="s">
        <v>442</v>
      </c>
      <c r="H57" s="343"/>
      <c r="I57" s="214"/>
      <c r="J57" s="215"/>
      <c r="K57" s="348"/>
      <c r="L57" s="216"/>
      <c r="M57" s="210"/>
      <c r="N57" s="211"/>
      <c r="O57" s="244"/>
      <c r="P57" s="244"/>
      <c r="Q57" s="258"/>
      <c r="R57" s="258"/>
      <c r="S57" s="258"/>
      <c r="T57" s="258"/>
      <c r="U57" s="258"/>
      <c r="V57" s="258"/>
      <c r="W57" s="258"/>
      <c r="X57" s="258"/>
      <c r="Y57" s="357"/>
      <c r="Z57" s="346"/>
      <c r="AA57" s="347"/>
      <c r="AB57" s="347"/>
      <c r="AD57" s="338"/>
    </row>
    <row r="58" spans="1:30" s="319" customFormat="1" ht="45">
      <c r="A58" s="206">
        <v>56</v>
      </c>
      <c r="B58" s="206" t="s">
        <v>590</v>
      </c>
      <c r="C58" s="206"/>
      <c r="D58" s="218" t="s">
        <v>587</v>
      </c>
      <c r="E58" s="259" t="s">
        <v>446</v>
      </c>
      <c r="F58" s="342" t="s">
        <v>127</v>
      </c>
      <c r="G58" s="207" t="s">
        <v>443</v>
      </c>
      <c r="H58" s="343"/>
      <c r="I58" s="214"/>
      <c r="J58" s="215"/>
      <c r="K58" s="348"/>
      <c r="L58" s="216"/>
      <c r="M58" s="210"/>
      <c r="N58" s="211"/>
      <c r="O58" s="244"/>
      <c r="P58" s="244"/>
      <c r="Q58" s="258"/>
      <c r="R58" s="258"/>
      <c r="S58" s="258"/>
      <c r="T58" s="258"/>
      <c r="U58" s="258"/>
      <c r="V58" s="258"/>
      <c r="W58" s="258"/>
      <c r="X58" s="258"/>
      <c r="Y58" s="345"/>
      <c r="Z58" s="346"/>
      <c r="AA58" s="347"/>
      <c r="AB58" s="347"/>
      <c r="AD58" s="338"/>
    </row>
    <row r="59" spans="1:30" s="319" customFormat="1" ht="33.75">
      <c r="A59" s="206">
        <v>57</v>
      </c>
      <c r="B59" s="206" t="s">
        <v>506</v>
      </c>
      <c r="C59" s="206"/>
      <c r="D59" s="218" t="s">
        <v>602</v>
      </c>
      <c r="E59" s="259" t="s">
        <v>69</v>
      </c>
      <c r="F59" s="206" t="s">
        <v>47</v>
      </c>
      <c r="G59" s="207" t="s">
        <v>466</v>
      </c>
      <c r="H59" s="205"/>
      <c r="I59" s="214"/>
      <c r="J59" s="215"/>
      <c r="K59" s="348"/>
      <c r="L59" s="216"/>
      <c r="M59" s="210"/>
      <c r="N59" s="211"/>
      <c r="O59" s="244"/>
      <c r="P59" s="244"/>
      <c r="Q59" s="258"/>
      <c r="R59" s="258"/>
      <c r="S59" s="258"/>
      <c r="T59" s="258"/>
      <c r="U59" s="258"/>
      <c r="V59" s="258"/>
      <c r="W59" s="258"/>
      <c r="X59" s="258"/>
      <c r="Y59" s="345" t="b">
        <f t="shared" ref="Y59:Y60" si="5">L59=SUM(O59:X59)</f>
        <v>1</v>
      </c>
      <c r="Z59" s="346" t="e">
        <f t="shared" ref="Z59:Z60" si="6">ROUND(L59/K59,4)</f>
        <v>#DIV/0!</v>
      </c>
      <c r="AA59" s="347" t="e">
        <f t="shared" ref="AA59:AA60" si="7">Z59=N59</f>
        <v>#DIV/0!</v>
      </c>
      <c r="AB59" s="347" t="b">
        <f t="shared" ref="AB59:AB60" si="8">K59=L59+M59</f>
        <v>1</v>
      </c>
      <c r="AD59" s="338"/>
    </row>
    <row r="60" spans="1:30" s="319" customFormat="1" ht="33.75">
      <c r="A60" s="206">
        <v>58</v>
      </c>
      <c r="B60" s="206" t="s">
        <v>507</v>
      </c>
      <c r="C60" s="206" t="s">
        <v>147</v>
      </c>
      <c r="D60" s="218" t="s">
        <v>229</v>
      </c>
      <c r="E60" s="259" t="s">
        <v>230</v>
      </c>
      <c r="F60" s="342" t="s">
        <v>125</v>
      </c>
      <c r="G60" s="207" t="s">
        <v>467</v>
      </c>
      <c r="H60" s="205" t="s">
        <v>43</v>
      </c>
      <c r="I60" s="214">
        <v>0.46700000000000003</v>
      </c>
      <c r="J60" s="215" t="s">
        <v>562</v>
      </c>
      <c r="K60" s="348">
        <v>10090000</v>
      </c>
      <c r="L60" s="216">
        <f t="shared" ref="L60" si="9">S60+T60+U60</f>
        <v>5044999.9999999991</v>
      </c>
      <c r="M60" s="210">
        <f t="shared" ref="M60" si="10">K60-L60</f>
        <v>5045000.0000000009</v>
      </c>
      <c r="N60" s="211">
        <v>0.5</v>
      </c>
      <c r="O60" s="244"/>
      <c r="P60" s="244"/>
      <c r="Q60" s="258"/>
      <c r="R60" s="258"/>
      <c r="S60" s="258">
        <v>45000</v>
      </c>
      <c r="T60" s="258">
        <f>419224.649999999+1351022.38+729752.97</f>
        <v>2499999.9999999991</v>
      </c>
      <c r="U60" s="258">
        <v>2500000</v>
      </c>
      <c r="V60" s="258"/>
      <c r="W60" s="258"/>
      <c r="X60" s="258"/>
      <c r="Y60" s="345" t="b">
        <f t="shared" si="5"/>
        <v>1</v>
      </c>
      <c r="Z60" s="346">
        <f t="shared" si="6"/>
        <v>0.5</v>
      </c>
      <c r="AA60" s="347" t="b">
        <f t="shared" si="7"/>
        <v>1</v>
      </c>
      <c r="AB60" s="347" t="b">
        <f t="shared" si="8"/>
        <v>1</v>
      </c>
      <c r="AD60" s="338"/>
    </row>
    <row r="61" spans="1:30" s="319" customFormat="1" ht="30.75" customHeight="1">
      <c r="A61" s="206">
        <v>59</v>
      </c>
      <c r="B61" s="206" t="s">
        <v>508</v>
      </c>
      <c r="C61" s="206"/>
      <c r="D61" s="218" t="s">
        <v>605</v>
      </c>
      <c r="E61" s="259" t="s">
        <v>70</v>
      </c>
      <c r="F61" s="206" t="s">
        <v>58</v>
      </c>
      <c r="G61" s="207" t="s">
        <v>468</v>
      </c>
      <c r="H61" s="205"/>
      <c r="I61" s="214"/>
      <c r="J61" s="215"/>
      <c r="K61" s="348"/>
      <c r="L61" s="216"/>
      <c r="M61" s="210"/>
      <c r="N61" s="211"/>
      <c r="O61" s="244"/>
      <c r="P61" s="244"/>
      <c r="Q61" s="258"/>
      <c r="R61" s="258"/>
      <c r="S61" s="258"/>
      <c r="T61" s="258"/>
      <c r="U61" s="258"/>
      <c r="V61" s="258"/>
      <c r="W61" s="258"/>
      <c r="X61" s="258"/>
      <c r="Y61" s="345" t="b">
        <f t="shared" ref="Y61:Y62" si="11">L61=SUM(O61:X61)</f>
        <v>1</v>
      </c>
      <c r="Z61" s="346" t="e">
        <f t="shared" ref="Z61:Z62" si="12">ROUND(L61/K61,4)</f>
        <v>#DIV/0!</v>
      </c>
      <c r="AA61" s="347" t="e">
        <f t="shared" ref="AA61:AA62" si="13">Z61=N61</f>
        <v>#DIV/0!</v>
      </c>
      <c r="AB61" s="347" t="b">
        <f t="shared" ref="AB61:AB62" si="14">K61=L61+M61</f>
        <v>1</v>
      </c>
      <c r="AD61" s="338"/>
    </row>
    <row r="62" spans="1:30" s="350" customFormat="1" ht="30.75" customHeight="1">
      <c r="A62" s="206">
        <v>60</v>
      </c>
      <c r="B62" s="206" t="s">
        <v>509</v>
      </c>
      <c r="C62" s="206"/>
      <c r="D62" s="218" t="s">
        <v>606</v>
      </c>
      <c r="E62" s="259" t="s">
        <v>63</v>
      </c>
      <c r="F62" s="206" t="s">
        <v>64</v>
      </c>
      <c r="G62" s="207" t="s">
        <v>469</v>
      </c>
      <c r="H62" s="205"/>
      <c r="I62" s="214"/>
      <c r="J62" s="215"/>
      <c r="K62" s="348"/>
      <c r="L62" s="216"/>
      <c r="M62" s="210"/>
      <c r="N62" s="211"/>
      <c r="O62" s="244"/>
      <c r="P62" s="244"/>
      <c r="Q62" s="258"/>
      <c r="R62" s="258"/>
      <c r="S62" s="258"/>
      <c r="T62" s="258"/>
      <c r="U62" s="258"/>
      <c r="V62" s="258"/>
      <c r="W62" s="258"/>
      <c r="X62" s="349"/>
      <c r="Y62" s="345" t="b">
        <f t="shared" si="11"/>
        <v>1</v>
      </c>
      <c r="Z62" s="346" t="e">
        <f t="shared" si="12"/>
        <v>#DIV/0!</v>
      </c>
      <c r="AA62" s="347" t="e">
        <f t="shared" si="13"/>
        <v>#DIV/0!</v>
      </c>
      <c r="AB62" s="347" t="b">
        <f t="shared" si="14"/>
        <v>1</v>
      </c>
    </row>
    <row r="63" spans="1:30" s="319" customFormat="1" ht="33.75">
      <c r="A63" s="363">
        <v>61</v>
      </c>
      <c r="B63" s="224" t="s">
        <v>510</v>
      </c>
      <c r="C63" s="224" t="s">
        <v>287</v>
      </c>
      <c r="D63" s="233" t="s">
        <v>45</v>
      </c>
      <c r="E63" s="243" t="s">
        <v>69</v>
      </c>
      <c r="F63" s="224" t="s">
        <v>47</v>
      </c>
      <c r="G63" s="223" t="s">
        <v>470</v>
      </c>
      <c r="H63" s="222" t="s">
        <v>43</v>
      </c>
      <c r="I63" s="242">
        <v>0.54100000000000004</v>
      </c>
      <c r="J63" s="226" t="s">
        <v>624</v>
      </c>
      <c r="K63" s="281">
        <v>1870608</v>
      </c>
      <c r="L63" s="228">
        <v>1028834.4000000001</v>
      </c>
      <c r="M63" s="220">
        <f t="shared" ref="M63:M64" si="15">K63-L63</f>
        <v>841773.59999999986</v>
      </c>
      <c r="N63" s="229">
        <v>0.55000000000000004</v>
      </c>
      <c r="O63" s="247"/>
      <c r="P63" s="247"/>
      <c r="Q63" s="298"/>
      <c r="R63" s="298"/>
      <c r="S63" s="298">
        <v>1028834.4000000001</v>
      </c>
      <c r="T63" s="298">
        <v>0</v>
      </c>
      <c r="U63" s="298">
        <v>0</v>
      </c>
      <c r="V63" s="298"/>
      <c r="W63" s="298"/>
      <c r="X63" s="260"/>
      <c r="Y63" s="345" t="b">
        <f t="shared" ref="Y63:Y64" si="16">L63=SUM(O63:X63)</f>
        <v>1</v>
      </c>
      <c r="Z63" s="346">
        <f t="shared" ref="Z63:Z64" si="17">ROUND(L63/K63,4)</f>
        <v>0.55000000000000004</v>
      </c>
      <c r="AA63" s="347" t="b">
        <f t="shared" ref="AA63:AA64" si="18">Z63=N63</f>
        <v>1</v>
      </c>
      <c r="AB63" s="347" t="b">
        <f t="shared" ref="AB63:AB64" si="19">K63=L63+M63</f>
        <v>1</v>
      </c>
      <c r="AD63" s="338"/>
    </row>
    <row r="64" spans="1:30" s="319" customFormat="1" ht="22.5">
      <c r="A64" s="363">
        <v>62</v>
      </c>
      <c r="B64" s="224" t="s">
        <v>511</v>
      </c>
      <c r="C64" s="224" t="s">
        <v>287</v>
      </c>
      <c r="D64" s="233" t="s">
        <v>449</v>
      </c>
      <c r="E64" s="243" t="s">
        <v>546</v>
      </c>
      <c r="F64" s="224" t="s">
        <v>60</v>
      </c>
      <c r="G64" s="223" t="s">
        <v>471</v>
      </c>
      <c r="H64" s="222" t="s">
        <v>44</v>
      </c>
      <c r="I64" s="242">
        <v>0.627</v>
      </c>
      <c r="J64" s="226" t="s">
        <v>563</v>
      </c>
      <c r="K64" s="281">
        <v>1934345</v>
      </c>
      <c r="L64" s="228">
        <v>967172.5</v>
      </c>
      <c r="M64" s="220">
        <f t="shared" si="15"/>
        <v>967172.5</v>
      </c>
      <c r="N64" s="229">
        <v>0.5</v>
      </c>
      <c r="O64" s="247"/>
      <c r="P64" s="247"/>
      <c r="Q64" s="298"/>
      <c r="R64" s="298"/>
      <c r="S64" s="298">
        <v>967172.5</v>
      </c>
      <c r="T64" s="298">
        <v>0</v>
      </c>
      <c r="U64" s="298">
        <v>0</v>
      </c>
      <c r="V64" s="298"/>
      <c r="W64" s="298"/>
      <c r="X64" s="260"/>
      <c r="Y64" s="345" t="b">
        <f t="shared" si="16"/>
        <v>1</v>
      </c>
      <c r="Z64" s="346">
        <f t="shared" si="17"/>
        <v>0.5</v>
      </c>
      <c r="AA64" s="347" t="b">
        <f t="shared" si="18"/>
        <v>1</v>
      </c>
      <c r="AB64" s="347" t="b">
        <f t="shared" si="19"/>
        <v>1</v>
      </c>
      <c r="AD64" s="338"/>
    </row>
    <row r="65" spans="1:113" s="350" customFormat="1" ht="22.5">
      <c r="A65" s="363">
        <v>63</v>
      </c>
      <c r="B65" s="224" t="s">
        <v>512</v>
      </c>
      <c r="C65" s="224" t="s">
        <v>287</v>
      </c>
      <c r="D65" s="233" t="s">
        <v>450</v>
      </c>
      <c r="E65" s="243">
        <v>2401073</v>
      </c>
      <c r="F65" s="325" t="s">
        <v>55</v>
      </c>
      <c r="G65" s="223" t="s">
        <v>472</v>
      </c>
      <c r="H65" s="222" t="s">
        <v>43</v>
      </c>
      <c r="I65" s="242">
        <v>1.39</v>
      </c>
      <c r="J65" s="226" t="s">
        <v>619</v>
      </c>
      <c r="K65" s="281">
        <v>8657962.6899999995</v>
      </c>
      <c r="L65" s="228">
        <v>4328981</v>
      </c>
      <c r="M65" s="220">
        <f t="shared" ref="M65" si="20">K65-L65</f>
        <v>4328981.6899999995</v>
      </c>
      <c r="N65" s="229">
        <v>0.5</v>
      </c>
      <c r="O65" s="247"/>
      <c r="P65" s="247"/>
      <c r="Q65" s="298"/>
      <c r="R65" s="298"/>
      <c r="S65" s="298">
        <v>4328981</v>
      </c>
      <c r="T65" s="298">
        <v>0</v>
      </c>
      <c r="U65" s="298">
        <v>0</v>
      </c>
      <c r="V65" s="298"/>
      <c r="W65" s="298"/>
      <c r="X65" s="260"/>
      <c r="Y65" s="345" t="b">
        <f t="shared" ref="Y65" si="21">L65=SUM(O65:X65)</f>
        <v>1</v>
      </c>
      <c r="Z65" s="346">
        <f t="shared" ref="Z65" si="22">ROUND(L65/K65,4)</f>
        <v>0.5</v>
      </c>
      <c r="AA65" s="347" t="b">
        <f t="shared" ref="AA65" si="23">Z65=N65</f>
        <v>1</v>
      </c>
      <c r="AB65" s="347" t="b">
        <f t="shared" ref="AB65" si="24">K65=L65+M65</f>
        <v>1</v>
      </c>
    </row>
    <row r="66" spans="1:113" s="319" customFormat="1" ht="31.5" customHeight="1">
      <c r="A66" s="206" t="s">
        <v>629</v>
      </c>
      <c r="B66" s="206" t="s">
        <v>513</v>
      </c>
      <c r="C66" s="206" t="s">
        <v>147</v>
      </c>
      <c r="D66" s="218" t="s">
        <v>451</v>
      </c>
      <c r="E66" s="259" t="s">
        <v>547</v>
      </c>
      <c r="F66" s="342" t="s">
        <v>55</v>
      </c>
      <c r="G66" s="207" t="s">
        <v>473</v>
      </c>
      <c r="H66" s="205" t="s">
        <v>44</v>
      </c>
      <c r="I66" s="214">
        <v>0.84</v>
      </c>
      <c r="J66" s="226" t="s">
        <v>633</v>
      </c>
      <c r="K66" s="348">
        <v>3069000</v>
      </c>
      <c r="L66" s="216">
        <f>S66+T66</f>
        <v>750000</v>
      </c>
      <c r="M66" s="210">
        <f t="shared" ref="M66" si="25">K66-L66</f>
        <v>2319000</v>
      </c>
      <c r="N66" s="211">
        <v>0.5</v>
      </c>
      <c r="O66" s="244"/>
      <c r="P66" s="244"/>
      <c r="Q66" s="258"/>
      <c r="R66" s="258"/>
      <c r="S66" s="258">
        <v>750000</v>
      </c>
      <c r="T66" s="258">
        <v>0</v>
      </c>
      <c r="U66" s="258">
        <v>0</v>
      </c>
      <c r="V66" s="258"/>
      <c r="W66" s="258"/>
      <c r="X66" s="349"/>
      <c r="Y66" s="345" t="b">
        <f t="shared" ref="Y66:Y67" si="26">L66=SUM(O66:X66)</f>
        <v>1</v>
      </c>
      <c r="Z66" s="346">
        <f t="shared" ref="Z66:Z67" si="27">ROUND(L66/K66,4)</f>
        <v>0.24440000000000001</v>
      </c>
      <c r="AA66" s="347" t="b">
        <f t="shared" ref="AA66:AA67" si="28">Z66=N66</f>
        <v>0</v>
      </c>
      <c r="AB66" s="347" t="b">
        <f t="shared" ref="AB66:AB67" si="29">K66=L66+M66</f>
        <v>1</v>
      </c>
      <c r="AD66" s="338"/>
    </row>
    <row r="67" spans="1:113" s="350" customFormat="1" ht="25.5" customHeight="1">
      <c r="A67" s="206" t="s">
        <v>630</v>
      </c>
      <c r="B67" s="206" t="s">
        <v>514</v>
      </c>
      <c r="C67" s="206" t="s">
        <v>147</v>
      </c>
      <c r="D67" s="218" t="s">
        <v>234</v>
      </c>
      <c r="E67" s="259" t="s">
        <v>235</v>
      </c>
      <c r="F67" s="206" t="s">
        <v>57</v>
      </c>
      <c r="G67" s="207" t="s">
        <v>474</v>
      </c>
      <c r="H67" s="205" t="s">
        <v>44</v>
      </c>
      <c r="I67" s="214">
        <v>0.94299999999999995</v>
      </c>
      <c r="J67" s="215" t="s">
        <v>564</v>
      </c>
      <c r="K67" s="348">
        <v>4366000</v>
      </c>
      <c r="L67" s="216">
        <f>S67+T67</f>
        <v>683000</v>
      </c>
      <c r="M67" s="210">
        <f t="shared" ref="M67" si="30">K67-L67</f>
        <v>3683000</v>
      </c>
      <c r="N67" s="211">
        <v>0.5</v>
      </c>
      <c r="O67" s="244"/>
      <c r="P67" s="244"/>
      <c r="Q67" s="258"/>
      <c r="R67" s="258"/>
      <c r="S67" s="258">
        <v>683000</v>
      </c>
      <c r="T67" s="258">
        <v>0</v>
      </c>
      <c r="U67" s="258">
        <v>0</v>
      </c>
      <c r="V67" s="258"/>
      <c r="W67" s="258"/>
      <c r="X67" s="349"/>
      <c r="Y67" s="345" t="b">
        <f t="shared" si="26"/>
        <v>1</v>
      </c>
      <c r="Z67" s="346">
        <f t="shared" si="27"/>
        <v>0.15640000000000001</v>
      </c>
      <c r="AA67" s="347" t="b">
        <f t="shared" si="28"/>
        <v>0</v>
      </c>
      <c r="AB67" s="347" t="b">
        <f t="shared" si="29"/>
        <v>1</v>
      </c>
    </row>
    <row r="68" spans="1:113" s="350" customFormat="1" ht="27" customHeight="1">
      <c r="A68" s="206">
        <v>66</v>
      </c>
      <c r="B68" s="206" t="s">
        <v>515</v>
      </c>
      <c r="C68" s="206"/>
      <c r="D68" s="218" t="s">
        <v>622</v>
      </c>
      <c r="E68" s="259" t="s">
        <v>547</v>
      </c>
      <c r="F68" s="206" t="s">
        <v>55</v>
      </c>
      <c r="G68" s="207" t="s">
        <v>475</v>
      </c>
      <c r="H68" s="205"/>
      <c r="I68" s="214"/>
      <c r="J68" s="215"/>
      <c r="K68" s="348"/>
      <c r="L68" s="216"/>
      <c r="M68" s="210"/>
      <c r="N68" s="211"/>
      <c r="O68" s="244"/>
      <c r="P68" s="244"/>
      <c r="Q68" s="258"/>
      <c r="R68" s="258"/>
      <c r="S68" s="258"/>
      <c r="T68" s="258"/>
      <c r="U68" s="258"/>
      <c r="V68" s="258"/>
      <c r="W68" s="258"/>
      <c r="X68" s="349"/>
      <c r="Y68" s="345" t="b">
        <f t="shared" ref="Y68:Y70" si="31">L68=SUM(O68:X68)</f>
        <v>1</v>
      </c>
      <c r="Z68" s="346" t="e">
        <f t="shared" ref="Z68:Z70" si="32">ROUND(L68/K68,4)</f>
        <v>#DIV/0!</v>
      </c>
      <c r="AA68" s="347" t="e">
        <f t="shared" ref="AA68:AA70" si="33">Z68=N68</f>
        <v>#DIV/0!</v>
      </c>
      <c r="AB68" s="347" t="b">
        <f t="shared" ref="AB68:AB70" si="34">K68=L68+M68</f>
        <v>1</v>
      </c>
    </row>
    <row r="69" spans="1:113" s="350" customFormat="1" ht="22.5">
      <c r="A69" s="206">
        <v>67</v>
      </c>
      <c r="B69" s="206" t="s">
        <v>516</v>
      </c>
      <c r="C69" s="206"/>
      <c r="D69" s="218" t="s">
        <v>637</v>
      </c>
      <c r="E69" s="259" t="s">
        <v>68</v>
      </c>
      <c r="F69" s="206" t="s">
        <v>56</v>
      </c>
      <c r="G69" s="207" t="s">
        <v>476</v>
      </c>
      <c r="H69" s="205"/>
      <c r="I69" s="214"/>
      <c r="J69" s="215"/>
      <c r="K69" s="348"/>
      <c r="L69" s="216"/>
      <c r="M69" s="210"/>
      <c r="N69" s="211"/>
      <c r="O69" s="244"/>
      <c r="P69" s="244"/>
      <c r="Q69" s="258"/>
      <c r="R69" s="258"/>
      <c r="S69" s="258"/>
      <c r="T69" s="258"/>
      <c r="U69" s="258"/>
      <c r="V69" s="258"/>
      <c r="W69" s="258"/>
      <c r="X69" s="349"/>
      <c r="Y69" s="345" t="b">
        <f t="shared" si="31"/>
        <v>1</v>
      </c>
      <c r="Z69" s="346" t="e">
        <f t="shared" si="32"/>
        <v>#DIV/0!</v>
      </c>
      <c r="AA69" s="347" t="e">
        <f t="shared" si="33"/>
        <v>#DIV/0!</v>
      </c>
      <c r="AB69" s="347" t="b">
        <f t="shared" si="34"/>
        <v>1</v>
      </c>
    </row>
    <row r="70" spans="1:113" s="170" customFormat="1" ht="56.25">
      <c r="A70" s="363">
        <v>68</v>
      </c>
      <c r="B70" s="224" t="s">
        <v>517</v>
      </c>
      <c r="C70" s="224" t="s">
        <v>287</v>
      </c>
      <c r="D70" s="233" t="s">
        <v>452</v>
      </c>
      <c r="E70" s="243" t="s">
        <v>548</v>
      </c>
      <c r="F70" s="224" t="s">
        <v>58</v>
      </c>
      <c r="G70" s="223" t="s">
        <v>477</v>
      </c>
      <c r="H70" s="222" t="s">
        <v>44</v>
      </c>
      <c r="I70" s="242">
        <v>0.38500000000000001</v>
      </c>
      <c r="J70" s="226" t="s">
        <v>634</v>
      </c>
      <c r="K70" s="281">
        <v>3568673</v>
      </c>
      <c r="L70" s="228">
        <f>S70</f>
        <v>1784336.5000000002</v>
      </c>
      <c r="M70" s="220">
        <f t="shared" ref="M70" si="35">K70-L70</f>
        <v>1784336.4999999998</v>
      </c>
      <c r="N70" s="229">
        <v>0.5</v>
      </c>
      <c r="O70" s="247"/>
      <c r="P70" s="247"/>
      <c r="Q70" s="298"/>
      <c r="R70" s="298"/>
      <c r="S70" s="298">
        <f>1784336.5-1100969.13+630678.31+470290.82</f>
        <v>1784336.5000000002</v>
      </c>
      <c r="T70" s="298">
        <v>0</v>
      </c>
      <c r="U70" s="298">
        <v>0</v>
      </c>
      <c r="V70" s="298"/>
      <c r="W70" s="298"/>
      <c r="X70" s="260"/>
      <c r="Y70" s="345" t="b">
        <f t="shared" si="31"/>
        <v>1</v>
      </c>
      <c r="Z70" s="346">
        <f t="shared" si="32"/>
        <v>0.5</v>
      </c>
      <c r="AA70" s="347" t="b">
        <f t="shared" si="33"/>
        <v>1</v>
      </c>
      <c r="AB70" s="347" t="b">
        <f t="shared" si="34"/>
        <v>1</v>
      </c>
    </row>
    <row r="71" spans="1:113" s="170" customFormat="1" ht="34.5" customHeight="1">
      <c r="A71" s="363">
        <v>69</v>
      </c>
      <c r="B71" s="224" t="s">
        <v>518</v>
      </c>
      <c r="C71" s="224" t="s">
        <v>287</v>
      </c>
      <c r="D71" s="233" t="s">
        <v>450</v>
      </c>
      <c r="E71" s="243" t="s">
        <v>549</v>
      </c>
      <c r="F71" s="325" t="s">
        <v>55</v>
      </c>
      <c r="G71" s="223" t="s">
        <v>478</v>
      </c>
      <c r="H71" s="222" t="s">
        <v>44</v>
      </c>
      <c r="I71" s="242">
        <v>0.75700000000000001</v>
      </c>
      <c r="J71" s="226" t="s">
        <v>295</v>
      </c>
      <c r="K71" s="281">
        <v>5989024</v>
      </c>
      <c r="L71" s="228">
        <f>S71</f>
        <v>2994512</v>
      </c>
      <c r="M71" s="220">
        <f t="shared" ref="M71" si="36">K71-L71</f>
        <v>2994512</v>
      </c>
      <c r="N71" s="229">
        <v>0.5</v>
      </c>
      <c r="O71" s="247"/>
      <c r="P71" s="247"/>
      <c r="Q71" s="298"/>
      <c r="R71" s="298"/>
      <c r="S71" s="298">
        <f>429709.18+1106182.49+789729.96+668890.37</f>
        <v>2994512</v>
      </c>
      <c r="T71" s="298">
        <v>0</v>
      </c>
      <c r="U71" s="298">
        <v>0</v>
      </c>
      <c r="V71" s="298"/>
      <c r="W71" s="298"/>
      <c r="X71" s="260"/>
      <c r="Y71" s="345" t="b">
        <f t="shared" ref="Y71" si="37">L71=SUM(O71:X71)</f>
        <v>1</v>
      </c>
      <c r="Z71" s="346">
        <f t="shared" ref="Z71" si="38">ROUND(L71/K71,4)</f>
        <v>0.5</v>
      </c>
      <c r="AA71" s="347" t="b">
        <f t="shared" ref="AA71" si="39">Z71=N71</f>
        <v>1</v>
      </c>
      <c r="AB71" s="347" t="b">
        <f t="shared" ref="AB71" si="40">K71=L71+M71</f>
        <v>1</v>
      </c>
    </row>
    <row r="72" spans="1:113" s="370" customFormat="1" ht="22.5">
      <c r="A72" s="224">
        <v>70</v>
      </c>
      <c r="B72" s="224" t="s">
        <v>519</v>
      </c>
      <c r="C72" s="224" t="s">
        <v>287</v>
      </c>
      <c r="D72" s="233" t="s">
        <v>449</v>
      </c>
      <c r="E72" s="243">
        <v>2404063</v>
      </c>
      <c r="F72" s="325" t="s">
        <v>60</v>
      </c>
      <c r="G72" s="223" t="s">
        <v>479</v>
      </c>
      <c r="H72" s="222" t="s">
        <v>44</v>
      </c>
      <c r="I72" s="242">
        <v>0.34599999999999997</v>
      </c>
      <c r="J72" s="226" t="s">
        <v>563</v>
      </c>
      <c r="K72" s="281">
        <v>558967</v>
      </c>
      <c r="L72" s="228">
        <v>279483.5</v>
      </c>
      <c r="M72" s="220">
        <f t="shared" ref="M72" si="41">K72-L72</f>
        <v>279483.5</v>
      </c>
      <c r="N72" s="229">
        <v>0.5</v>
      </c>
      <c r="O72" s="247"/>
      <c r="P72" s="247"/>
      <c r="Q72" s="298"/>
      <c r="R72" s="298"/>
      <c r="S72" s="298">
        <v>279483.5</v>
      </c>
      <c r="T72" s="298">
        <v>0</v>
      </c>
      <c r="U72" s="298">
        <v>0</v>
      </c>
      <c r="V72" s="298"/>
      <c r="W72" s="298"/>
      <c r="X72" s="260"/>
      <c r="Y72" s="345" t="b">
        <f t="shared" ref="Y72:Y74" si="42">L72=SUM(O72:X72)</f>
        <v>1</v>
      </c>
      <c r="Z72" s="346">
        <f t="shared" ref="Z72:Z74" si="43">ROUND(L72/K72,4)</f>
        <v>0.5</v>
      </c>
      <c r="AA72" s="347" t="b">
        <f t="shared" ref="AA72:AA74" si="44">Z72=N72</f>
        <v>1</v>
      </c>
      <c r="AB72" s="347" t="b">
        <f t="shared" ref="AB72:AB74" si="45">K72=L72+M72</f>
        <v>1</v>
      </c>
      <c r="AD72" s="376"/>
    </row>
    <row r="73" spans="1:113" s="358" customFormat="1" ht="22.5">
      <c r="A73" s="206" t="s">
        <v>654</v>
      </c>
      <c r="B73" s="206" t="s">
        <v>521</v>
      </c>
      <c r="C73" s="206" t="s">
        <v>147</v>
      </c>
      <c r="D73" s="218" t="s">
        <v>453</v>
      </c>
      <c r="E73" s="259" t="s">
        <v>550</v>
      </c>
      <c r="F73" s="342" t="s">
        <v>46</v>
      </c>
      <c r="G73" s="207" t="s">
        <v>481</v>
      </c>
      <c r="H73" s="205" t="s">
        <v>43</v>
      </c>
      <c r="I73" s="214">
        <v>0.45100000000000001</v>
      </c>
      <c r="J73" s="215" t="s">
        <v>432</v>
      </c>
      <c r="K73" s="348">
        <v>1766772</v>
      </c>
      <c r="L73" s="216">
        <v>30000</v>
      </c>
      <c r="M73" s="210">
        <f t="shared" ref="M73:M74" si="46">K73-L73</f>
        <v>1736772</v>
      </c>
      <c r="N73" s="211">
        <v>0.5</v>
      </c>
      <c r="O73" s="244"/>
      <c r="P73" s="244"/>
      <c r="Q73" s="258"/>
      <c r="R73" s="258"/>
      <c r="S73" s="258">
        <v>30000</v>
      </c>
      <c r="T73" s="258">
        <v>0</v>
      </c>
      <c r="U73" s="258"/>
      <c r="V73" s="258"/>
      <c r="W73" s="258"/>
      <c r="X73" s="349"/>
      <c r="Y73" s="345" t="b">
        <f t="shared" si="42"/>
        <v>1</v>
      </c>
      <c r="Z73" s="346">
        <f t="shared" si="43"/>
        <v>1.7000000000000001E-2</v>
      </c>
      <c r="AA73" s="347" t="b">
        <f t="shared" si="44"/>
        <v>0</v>
      </c>
      <c r="AB73" s="347" t="b">
        <f t="shared" si="45"/>
        <v>1</v>
      </c>
      <c r="AD73" s="359"/>
    </row>
    <row r="74" spans="1:113" s="370" customFormat="1" ht="33.75">
      <c r="A74" s="224" t="s">
        <v>655</v>
      </c>
      <c r="B74" s="224" t="s">
        <v>522</v>
      </c>
      <c r="C74" s="224" t="s">
        <v>287</v>
      </c>
      <c r="D74" s="233" t="s">
        <v>454</v>
      </c>
      <c r="E74" s="243" t="s">
        <v>551</v>
      </c>
      <c r="F74" s="325" t="s">
        <v>56</v>
      </c>
      <c r="G74" s="223" t="s">
        <v>482</v>
      </c>
      <c r="H74" s="222" t="s">
        <v>44</v>
      </c>
      <c r="I74" s="242">
        <v>0.22</v>
      </c>
      <c r="J74" s="226" t="s">
        <v>436</v>
      </c>
      <c r="K74" s="281">
        <v>937574</v>
      </c>
      <c r="L74" s="228">
        <v>58355.13</v>
      </c>
      <c r="M74" s="220">
        <f t="shared" si="46"/>
        <v>879218.87</v>
      </c>
      <c r="N74" s="229">
        <v>0.5</v>
      </c>
      <c r="O74" s="247"/>
      <c r="P74" s="247"/>
      <c r="Q74" s="298"/>
      <c r="R74" s="298"/>
      <c r="S74" s="298">
        <v>58355.13</v>
      </c>
      <c r="T74" s="298">
        <v>0</v>
      </c>
      <c r="U74" s="298">
        <v>0</v>
      </c>
      <c r="V74" s="298"/>
      <c r="W74" s="298"/>
      <c r="X74" s="260"/>
      <c r="Y74" s="345" t="b">
        <f t="shared" si="42"/>
        <v>1</v>
      </c>
      <c r="Z74" s="346">
        <f t="shared" si="43"/>
        <v>6.2199999999999998E-2</v>
      </c>
      <c r="AA74" s="347" t="b">
        <f t="shared" si="44"/>
        <v>0</v>
      </c>
      <c r="AB74" s="347" t="b">
        <f t="shared" si="45"/>
        <v>1</v>
      </c>
      <c r="AD74" s="376"/>
    </row>
    <row r="75" spans="1:113" s="181" customFormat="1" ht="20.100000000000001" customHeight="1">
      <c r="A75" s="433" t="s">
        <v>41</v>
      </c>
      <c r="B75" s="434"/>
      <c r="C75" s="434"/>
      <c r="D75" s="434"/>
      <c r="E75" s="434"/>
      <c r="F75" s="434"/>
      <c r="G75" s="434"/>
      <c r="H75" s="435"/>
      <c r="I75" s="235">
        <f>SUM(I3:I74)</f>
        <v>65.654999999999973</v>
      </c>
      <c r="J75" s="385" t="s">
        <v>14</v>
      </c>
      <c r="K75" s="220">
        <f>SUM(K3:K74)</f>
        <v>315397184.15000004</v>
      </c>
      <c r="L75" s="220">
        <f>SUM(L3:L74)</f>
        <v>145145942.90000004</v>
      </c>
      <c r="M75" s="220">
        <f>SUM(M3:M74)</f>
        <v>170251241.25000003</v>
      </c>
      <c r="N75" s="236" t="s">
        <v>14</v>
      </c>
      <c r="O75" s="220">
        <f t="shared" ref="O75:X75" si="47">SUM(O3:O74)</f>
        <v>0</v>
      </c>
      <c r="P75" s="220">
        <f t="shared" si="47"/>
        <v>0</v>
      </c>
      <c r="Q75" s="220">
        <f t="shared" si="47"/>
        <v>9360007.4000000004</v>
      </c>
      <c r="R75" s="220">
        <f t="shared" si="47"/>
        <v>19662608.82</v>
      </c>
      <c r="S75" s="220">
        <f t="shared" si="47"/>
        <v>71143556.229999989</v>
      </c>
      <c r="T75" s="220">
        <f t="shared" si="47"/>
        <v>26121728.469999999</v>
      </c>
      <c r="U75" s="220">
        <f t="shared" si="47"/>
        <v>10120578</v>
      </c>
      <c r="V75" s="220">
        <f t="shared" si="47"/>
        <v>4830187.4800000004</v>
      </c>
      <c r="W75" s="220">
        <f t="shared" si="47"/>
        <v>2193001</v>
      </c>
      <c r="X75" s="220">
        <f t="shared" si="47"/>
        <v>1714275.5</v>
      </c>
      <c r="Y75" s="291"/>
      <c r="Z75" s="291"/>
      <c r="AA75" s="291"/>
      <c r="AB75" s="291"/>
      <c r="AC75" s="301"/>
      <c r="AD75" s="138"/>
      <c r="AE75" s="162"/>
      <c r="AF75" s="138"/>
      <c r="AG75" s="292"/>
      <c r="AH75" s="162"/>
      <c r="AI75" s="162"/>
      <c r="AJ75" s="162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182" customFormat="1" ht="20.100000000000001" customHeight="1">
      <c r="A76" s="430" t="s">
        <v>34</v>
      </c>
      <c r="B76" s="431"/>
      <c r="C76" s="431"/>
      <c r="D76" s="431"/>
      <c r="E76" s="431"/>
      <c r="F76" s="431"/>
      <c r="G76" s="431"/>
      <c r="H76" s="432"/>
      <c r="I76" s="238">
        <f>SUMIF($C$3:$C$74,"K",I3:I74)</f>
        <v>28.688999999999993</v>
      </c>
      <c r="J76" s="387" t="s">
        <v>14</v>
      </c>
      <c r="K76" s="210">
        <f>SUMIF($C$3:$C$74,"K",K3:K74)</f>
        <v>132218971.00999999</v>
      </c>
      <c r="L76" s="210">
        <f>SUMIF($C$3:$C$74,"K",L3:L74)</f>
        <v>59286693.07</v>
      </c>
      <c r="M76" s="210">
        <f>SUMIF($C$3:$C$74,"K",M3:M74)</f>
        <v>72932277.940000013</v>
      </c>
      <c r="N76" s="239" t="s">
        <v>14</v>
      </c>
      <c r="O76" s="210">
        <f t="shared" ref="O76:X76" si="48">SUMIF($C$3:$C$74,"K",O3:O74)</f>
        <v>0</v>
      </c>
      <c r="P76" s="210">
        <f t="shared" si="48"/>
        <v>0</v>
      </c>
      <c r="Q76" s="210">
        <f t="shared" si="48"/>
        <v>9360007.4000000004</v>
      </c>
      <c r="R76" s="210">
        <f t="shared" si="48"/>
        <v>19662608.82</v>
      </c>
      <c r="S76" s="210">
        <f t="shared" si="48"/>
        <v>24459871.849999998</v>
      </c>
      <c r="T76" s="210">
        <f t="shared" si="48"/>
        <v>3765099.5</v>
      </c>
      <c r="U76" s="210">
        <f t="shared" si="48"/>
        <v>1011161.5</v>
      </c>
      <c r="V76" s="210">
        <f t="shared" si="48"/>
        <v>1027944</v>
      </c>
      <c r="W76" s="210">
        <f t="shared" si="48"/>
        <v>0</v>
      </c>
      <c r="X76" s="210">
        <f t="shared" si="48"/>
        <v>0</v>
      </c>
      <c r="Y76" s="291"/>
      <c r="Z76" s="291"/>
      <c r="AA76" s="291"/>
      <c r="AB76" s="291"/>
      <c r="AC76" s="301"/>
      <c r="AD76" s="138"/>
      <c r="AE76" s="162"/>
      <c r="AF76" s="138"/>
      <c r="AG76" s="292"/>
      <c r="AH76" s="138"/>
      <c r="AI76" s="292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L76" s="138"/>
      <c r="CM76" s="138"/>
      <c r="CN76" s="138"/>
      <c r="CO76" s="138"/>
      <c r="CP76" s="138"/>
      <c r="CQ76" s="138"/>
      <c r="CR76" s="138"/>
      <c r="CS76" s="138"/>
      <c r="CT76" s="138"/>
      <c r="CU76" s="138"/>
      <c r="CV76" s="138"/>
      <c r="CW76" s="138"/>
      <c r="CX76" s="138"/>
      <c r="CY76" s="138"/>
      <c r="CZ76" s="138"/>
      <c r="DA76" s="138"/>
      <c r="DB76" s="138"/>
      <c r="DC76" s="138"/>
      <c r="DD76" s="138"/>
      <c r="DE76" s="138"/>
      <c r="DF76" s="138"/>
      <c r="DG76" s="138"/>
      <c r="DH76" s="138"/>
      <c r="DI76" s="138"/>
    </row>
    <row r="77" spans="1:113" s="181" customFormat="1" ht="20.100000000000001" customHeight="1">
      <c r="A77" s="433" t="s">
        <v>35</v>
      </c>
      <c r="B77" s="434"/>
      <c r="C77" s="434"/>
      <c r="D77" s="434"/>
      <c r="E77" s="434"/>
      <c r="F77" s="434"/>
      <c r="G77" s="434"/>
      <c r="H77" s="435"/>
      <c r="I77" s="235">
        <f>SUMIF($C$3:$C$74,"N",I3:I74)</f>
        <v>18.914000000000005</v>
      </c>
      <c r="J77" s="385" t="s">
        <v>14</v>
      </c>
      <c r="K77" s="220">
        <f>SUMIF($C$3:$C$74,"N",K3:K74)</f>
        <v>72550388.169999987</v>
      </c>
      <c r="L77" s="220">
        <f>SUMIF($C$3:$C$74,"N",L3:L74)</f>
        <v>35642238.380000003</v>
      </c>
      <c r="M77" s="220">
        <f>SUMIF($C$3:$C$74,"N",M3:M74)</f>
        <v>36908149.789999999</v>
      </c>
      <c r="N77" s="236" t="s">
        <v>14</v>
      </c>
      <c r="O77" s="220">
        <f t="shared" ref="O77:X77" si="49">SUMIF($C$3:$C$74,"N",O3:O74)</f>
        <v>0</v>
      </c>
      <c r="P77" s="220">
        <f t="shared" si="49"/>
        <v>0</v>
      </c>
      <c r="Q77" s="220">
        <f t="shared" si="49"/>
        <v>0</v>
      </c>
      <c r="R77" s="220">
        <f t="shared" si="49"/>
        <v>0</v>
      </c>
      <c r="S77" s="220">
        <f t="shared" si="49"/>
        <v>35642238.380000003</v>
      </c>
      <c r="T77" s="220">
        <f t="shared" si="49"/>
        <v>0</v>
      </c>
      <c r="U77" s="220">
        <f t="shared" si="49"/>
        <v>0</v>
      </c>
      <c r="V77" s="220">
        <f t="shared" si="49"/>
        <v>0</v>
      </c>
      <c r="W77" s="220">
        <f t="shared" si="49"/>
        <v>0</v>
      </c>
      <c r="X77" s="220">
        <f t="shared" si="49"/>
        <v>0</v>
      </c>
      <c r="Y77" s="291"/>
      <c r="Z77" s="291"/>
      <c r="AA77" s="291"/>
      <c r="AB77" s="291"/>
      <c r="AC77" s="301"/>
      <c r="AD77" s="138"/>
      <c r="AE77" s="162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  <c r="DE77" s="138"/>
      <c r="DF77" s="138"/>
      <c r="DG77" s="138"/>
      <c r="DH77" s="138"/>
      <c r="DI77" s="138"/>
    </row>
    <row r="78" spans="1:113" s="182" customFormat="1" ht="20.100000000000001" customHeight="1">
      <c r="A78" s="430" t="s">
        <v>36</v>
      </c>
      <c r="B78" s="431"/>
      <c r="C78" s="431"/>
      <c r="D78" s="431"/>
      <c r="E78" s="431"/>
      <c r="F78" s="431"/>
      <c r="G78" s="431"/>
      <c r="H78" s="432"/>
      <c r="I78" s="238">
        <f>SUMIF($C$3:$C$74,"W",I3:I74)</f>
        <v>18.052000000000003</v>
      </c>
      <c r="J78" s="387" t="s">
        <v>14</v>
      </c>
      <c r="K78" s="210">
        <f>SUMIF($C$3:$C$74,"W",K3:K74)</f>
        <v>110627824.97</v>
      </c>
      <c r="L78" s="210">
        <f>SUMIF($C$3:$C$74,"W",L3:L74)</f>
        <v>50217011.449999996</v>
      </c>
      <c r="M78" s="210">
        <f>SUMIF($C$3:$C$74,"W",M3:M74)</f>
        <v>60410813.519999996</v>
      </c>
      <c r="N78" s="239" t="s">
        <v>14</v>
      </c>
      <c r="O78" s="210">
        <f t="shared" ref="O78:X78" si="50">SUMIF($C$3:$C$74,"W",O3:O74)</f>
        <v>0</v>
      </c>
      <c r="P78" s="210">
        <f t="shared" si="50"/>
        <v>0</v>
      </c>
      <c r="Q78" s="210">
        <f t="shared" si="50"/>
        <v>0</v>
      </c>
      <c r="R78" s="210">
        <f t="shared" si="50"/>
        <v>0</v>
      </c>
      <c r="S78" s="210">
        <f t="shared" si="50"/>
        <v>11041446</v>
      </c>
      <c r="T78" s="210">
        <f t="shared" si="50"/>
        <v>22356628.970000003</v>
      </c>
      <c r="U78" s="210">
        <f t="shared" si="50"/>
        <v>9109416.5</v>
      </c>
      <c r="V78" s="210">
        <f t="shared" si="50"/>
        <v>3802243.48</v>
      </c>
      <c r="W78" s="210">
        <f t="shared" si="50"/>
        <v>2193001</v>
      </c>
      <c r="X78" s="210">
        <f t="shared" si="50"/>
        <v>1714275.5</v>
      </c>
      <c r="Y78" s="291"/>
      <c r="Z78" s="291"/>
      <c r="AA78" s="291"/>
      <c r="AB78" s="291"/>
      <c r="AC78" s="301"/>
      <c r="AD78" s="138"/>
      <c r="AE78" s="162"/>
      <c r="AF78" s="138"/>
      <c r="AG78" s="138"/>
      <c r="AH78" s="138"/>
      <c r="AI78" s="292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</row>
    <row r="79" spans="1:113" s="301" customFormat="1" ht="15">
      <c r="K79" s="290"/>
      <c r="L79" s="290"/>
      <c r="M79" s="290"/>
      <c r="AE79" s="162"/>
    </row>
    <row r="80" spans="1:113" s="181" customFormat="1" ht="15">
      <c r="A80" s="107" t="s">
        <v>22</v>
      </c>
      <c r="B80" s="152"/>
      <c r="C80" s="152"/>
      <c r="D80" s="152"/>
      <c r="E80" s="183"/>
      <c r="F80" s="183"/>
      <c r="G80" s="184"/>
      <c r="H80" s="183"/>
      <c r="I80" s="183"/>
      <c r="J80" s="184"/>
      <c r="K80" s="296"/>
      <c r="L80" s="282"/>
      <c r="M80" s="189"/>
      <c r="N80" s="186"/>
      <c r="O80" s="185"/>
      <c r="P80" s="184"/>
      <c r="Q80" s="187"/>
      <c r="R80" s="185"/>
      <c r="S80" s="184"/>
      <c r="T80" s="184"/>
      <c r="U80" s="184"/>
      <c r="V80" s="184"/>
      <c r="W80" s="184"/>
      <c r="X80" s="188"/>
      <c r="Y80" s="301"/>
      <c r="Z80" s="301"/>
      <c r="AA80" s="301"/>
      <c r="AB80" s="301"/>
      <c r="AC80" s="301"/>
      <c r="AD80" s="138"/>
      <c r="AE80" s="162"/>
      <c r="AF80" s="138"/>
      <c r="AG80" s="138"/>
      <c r="AH80" s="138"/>
      <c r="AI80" s="292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8"/>
      <c r="BQ80" s="138"/>
      <c r="BR80" s="138"/>
      <c r="BS80" s="138"/>
      <c r="BT80" s="138"/>
      <c r="BU80" s="138"/>
      <c r="BV80" s="138"/>
      <c r="BW80" s="138"/>
      <c r="BX80" s="138"/>
      <c r="BY80" s="138"/>
      <c r="BZ80" s="138"/>
      <c r="CA80" s="138"/>
      <c r="CB80" s="138"/>
      <c r="CC80" s="138"/>
      <c r="CD80" s="138"/>
      <c r="CE80" s="138"/>
      <c r="CF80" s="138"/>
      <c r="CG80" s="138"/>
      <c r="CH80" s="138"/>
      <c r="CI80" s="138"/>
      <c r="CJ80" s="138"/>
      <c r="CK80" s="138"/>
      <c r="CL80" s="138"/>
      <c r="CM80" s="138"/>
      <c r="CN80" s="138"/>
      <c r="CO80" s="138"/>
      <c r="CP80" s="138"/>
      <c r="CQ80" s="138"/>
      <c r="CR80" s="138"/>
      <c r="CS80" s="138"/>
      <c r="CT80" s="138"/>
      <c r="CU80" s="138"/>
      <c r="CV80" s="138"/>
      <c r="CW80" s="138"/>
      <c r="CX80" s="138"/>
      <c r="CY80" s="138"/>
      <c r="CZ80" s="138"/>
      <c r="DA80" s="138"/>
      <c r="DB80" s="138"/>
      <c r="DC80" s="138"/>
      <c r="DD80" s="138"/>
      <c r="DE80" s="138"/>
      <c r="DF80" s="138"/>
      <c r="DG80" s="138"/>
      <c r="DH80" s="138"/>
      <c r="DI80" s="138"/>
    </row>
    <row r="81" spans="1:113" s="181" customFormat="1" ht="15">
      <c r="A81" s="108" t="s">
        <v>23</v>
      </c>
      <c r="B81" s="152"/>
      <c r="C81" s="152"/>
      <c r="D81" s="152"/>
      <c r="E81" s="183"/>
      <c r="F81" s="183"/>
      <c r="G81" s="184"/>
      <c r="H81" s="183"/>
      <c r="I81" s="183"/>
      <c r="J81" s="184"/>
      <c r="K81" s="189"/>
      <c r="L81" s="189"/>
      <c r="M81" s="189"/>
      <c r="N81" s="186"/>
      <c r="O81" s="184"/>
      <c r="P81" s="185"/>
      <c r="Q81" s="189"/>
      <c r="R81" s="185"/>
      <c r="S81" s="185"/>
      <c r="T81" s="184"/>
      <c r="U81" s="184"/>
      <c r="V81" s="184"/>
      <c r="W81" s="184"/>
      <c r="X81" s="188"/>
      <c r="Y81" s="301"/>
      <c r="Z81" s="301"/>
      <c r="AA81" s="301"/>
      <c r="AB81" s="301"/>
      <c r="AC81" s="301"/>
      <c r="AD81" s="138"/>
      <c r="AE81" s="162"/>
      <c r="AF81" s="138"/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8"/>
      <c r="AR81" s="138"/>
      <c r="AS81" s="138"/>
      <c r="AT81" s="138"/>
      <c r="AU81" s="138"/>
      <c r="AV81" s="138"/>
      <c r="AW81" s="138"/>
      <c r="AX81" s="138"/>
      <c r="AY81" s="138"/>
      <c r="AZ81" s="138"/>
      <c r="BA81" s="138"/>
      <c r="BB81" s="138"/>
      <c r="BC81" s="138"/>
      <c r="BD81" s="138"/>
      <c r="BE81" s="138"/>
      <c r="BF81" s="138"/>
      <c r="BG81" s="138"/>
      <c r="BH81" s="138"/>
      <c r="BI81" s="138"/>
      <c r="BJ81" s="138"/>
      <c r="BK81" s="138"/>
      <c r="BL81" s="138"/>
      <c r="BM81" s="138"/>
      <c r="BN81" s="138"/>
      <c r="BO81" s="138"/>
      <c r="BP81" s="138"/>
      <c r="BQ81" s="138"/>
      <c r="BR81" s="138"/>
      <c r="BS81" s="138"/>
      <c r="BT81" s="138"/>
      <c r="BU81" s="138"/>
      <c r="BV81" s="138"/>
      <c r="BW81" s="138"/>
      <c r="BX81" s="138"/>
      <c r="BY81" s="138"/>
      <c r="BZ81" s="138"/>
      <c r="CA81" s="138"/>
      <c r="CB81" s="138"/>
      <c r="CC81" s="138"/>
      <c r="CD81" s="138"/>
      <c r="CE81" s="138"/>
      <c r="CF81" s="138"/>
      <c r="CG81" s="138"/>
      <c r="CH81" s="138"/>
      <c r="CI81" s="138"/>
      <c r="CJ81" s="138"/>
      <c r="CK81" s="138"/>
      <c r="CL81" s="138"/>
      <c r="CM81" s="138"/>
      <c r="CN81" s="138"/>
      <c r="CO81" s="138"/>
      <c r="CP81" s="138"/>
      <c r="CQ81" s="138"/>
      <c r="CR81" s="138"/>
      <c r="CS81" s="138"/>
      <c r="CT81" s="138"/>
      <c r="CU81" s="138"/>
      <c r="CV81" s="138"/>
      <c r="CW81" s="138"/>
      <c r="CX81" s="138"/>
      <c r="CY81" s="138"/>
      <c r="CZ81" s="138"/>
      <c r="DA81" s="138"/>
      <c r="DB81" s="138"/>
      <c r="DC81" s="138"/>
      <c r="DD81" s="138"/>
      <c r="DE81" s="138"/>
      <c r="DF81" s="138"/>
      <c r="DG81" s="138"/>
      <c r="DH81" s="138"/>
      <c r="DI81" s="138"/>
    </row>
    <row r="82" spans="1:113" s="181" customFormat="1" ht="15">
      <c r="A82" s="107" t="s">
        <v>39</v>
      </c>
      <c r="B82" s="152"/>
      <c r="C82" s="152"/>
      <c r="D82" s="152"/>
      <c r="E82" s="183"/>
      <c r="F82" s="183"/>
      <c r="G82" s="184"/>
      <c r="H82" s="183"/>
      <c r="I82" s="183"/>
      <c r="J82" s="184"/>
      <c r="K82" s="187"/>
      <c r="L82" s="189"/>
      <c r="M82" s="187"/>
      <c r="N82" s="190"/>
      <c r="O82" s="185"/>
      <c r="P82" s="184"/>
      <c r="Q82" s="189"/>
      <c r="R82" s="184"/>
      <c r="S82" s="185"/>
      <c r="T82" s="185"/>
      <c r="U82" s="184"/>
      <c r="V82" s="184"/>
      <c r="W82" s="184"/>
      <c r="X82" s="188"/>
      <c r="Y82" s="152"/>
      <c r="Z82" s="152"/>
      <c r="AA82" s="152"/>
      <c r="AB82" s="183"/>
      <c r="AC82" s="138"/>
      <c r="AD82" s="138"/>
      <c r="AE82" s="162"/>
      <c r="AF82" s="138"/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8"/>
      <c r="AR82" s="138"/>
      <c r="AS82" s="138"/>
      <c r="AT82" s="138"/>
      <c r="AU82" s="138"/>
      <c r="AV82" s="138"/>
      <c r="AW82" s="138"/>
      <c r="AX82" s="138"/>
      <c r="AY82" s="138"/>
      <c r="AZ82" s="138"/>
      <c r="BA82" s="138"/>
      <c r="BB82" s="138"/>
      <c r="BC82" s="138"/>
      <c r="BD82" s="138"/>
      <c r="BE82" s="138"/>
      <c r="BF82" s="138"/>
      <c r="BG82" s="138"/>
      <c r="BH82" s="138"/>
      <c r="BI82" s="138"/>
      <c r="BJ82" s="138"/>
      <c r="BK82" s="138"/>
      <c r="BL82" s="138"/>
      <c r="BM82" s="138"/>
      <c r="BN82" s="138"/>
      <c r="BO82" s="138"/>
      <c r="BP82" s="138"/>
      <c r="BQ82" s="138"/>
      <c r="BR82" s="138"/>
      <c r="BS82" s="138"/>
      <c r="BT82" s="138"/>
      <c r="BU82" s="138"/>
      <c r="BV82" s="138"/>
      <c r="BW82" s="138"/>
      <c r="BX82" s="138"/>
      <c r="BY82" s="138"/>
      <c r="BZ82" s="138"/>
      <c r="CA82" s="138"/>
      <c r="CB82" s="138"/>
      <c r="CC82" s="138"/>
      <c r="CD82" s="138"/>
      <c r="CE82" s="138"/>
      <c r="CF82" s="138"/>
      <c r="CG82" s="138"/>
      <c r="CH82" s="138"/>
      <c r="CI82" s="138"/>
      <c r="CJ82" s="138"/>
      <c r="CK82" s="138"/>
      <c r="CL82" s="138"/>
      <c r="CM82" s="138"/>
      <c r="CN82" s="138"/>
      <c r="CO82" s="138"/>
      <c r="CP82" s="138"/>
      <c r="CQ82" s="138"/>
      <c r="CR82" s="138"/>
      <c r="CS82" s="138"/>
      <c r="CT82" s="138"/>
      <c r="CU82" s="138"/>
      <c r="CV82" s="138"/>
      <c r="CW82" s="138"/>
      <c r="CX82" s="138"/>
      <c r="CY82" s="138"/>
      <c r="CZ82" s="138"/>
      <c r="DA82" s="138"/>
      <c r="DB82" s="138"/>
      <c r="DC82" s="138"/>
      <c r="DD82" s="138"/>
      <c r="DE82" s="138"/>
      <c r="DF82" s="138"/>
      <c r="DG82" s="138"/>
      <c r="DH82" s="138"/>
      <c r="DI82" s="138"/>
    </row>
    <row r="83" spans="1:113" ht="19.5" customHeight="1">
      <c r="A83" s="151"/>
      <c r="X83" s="157"/>
      <c r="AE83" s="162"/>
    </row>
    <row r="84" spans="1:113" ht="19.5" customHeight="1">
      <c r="A84" s="151" t="s">
        <v>651</v>
      </c>
      <c r="X84" s="157"/>
      <c r="AE84" s="162"/>
    </row>
    <row r="85" spans="1:113">
      <c r="A85" s="151" t="s">
        <v>601</v>
      </c>
      <c r="X85" s="157"/>
    </row>
    <row r="86" spans="1:113" s="301" customFormat="1" ht="15.75" customHeight="1">
      <c r="A86" s="151"/>
      <c r="K86" s="290"/>
      <c r="L86" s="293"/>
      <c r="M86" s="297"/>
      <c r="Q86" s="162"/>
    </row>
    <row r="87" spans="1:113" s="301" customFormat="1" ht="15">
      <c r="K87" s="293"/>
      <c r="L87" s="290"/>
      <c r="M87" s="290"/>
      <c r="R87" s="162"/>
    </row>
    <row r="88" spans="1:113" s="301" customFormat="1" ht="15">
      <c r="K88" s="290"/>
      <c r="L88" s="290"/>
      <c r="M88" s="290"/>
      <c r="O88" s="162"/>
    </row>
    <row r="89" spans="1:113" s="301" customFormat="1" ht="15">
      <c r="K89" s="290"/>
      <c r="L89" s="290"/>
      <c r="M89" s="290"/>
    </row>
    <row r="90" spans="1:113" s="301" customFormat="1" ht="15">
      <c r="J90" s="294"/>
      <c r="K90" s="290"/>
      <c r="L90" s="290"/>
      <c r="M90" s="290"/>
    </row>
    <row r="91" spans="1:113" s="301" customFormat="1" ht="15">
      <c r="K91" s="290"/>
      <c r="L91" s="290"/>
      <c r="M91" s="290"/>
    </row>
    <row r="92" spans="1:113" s="301" customFormat="1" ht="15">
      <c r="K92" s="290"/>
      <c r="L92" s="290"/>
      <c r="M92" s="290"/>
    </row>
    <row r="93" spans="1:113" s="301" customFormat="1" ht="15">
      <c r="K93" s="290"/>
      <c r="L93" s="290"/>
      <c r="M93" s="290"/>
    </row>
    <row r="94" spans="1:113" s="301" customFormat="1" ht="15">
      <c r="K94" s="290"/>
      <c r="L94" s="290"/>
      <c r="M94" s="290"/>
    </row>
    <row r="95" spans="1:113" s="301" customFormat="1" ht="15">
      <c r="K95" s="290"/>
      <c r="L95" s="290"/>
      <c r="M95" s="290"/>
    </row>
    <row r="96" spans="1:113" s="301" customFormat="1" ht="15">
      <c r="K96" s="290"/>
      <c r="L96" s="290"/>
      <c r="M96" s="290"/>
    </row>
    <row r="97" spans="11:13" s="301" customFormat="1" ht="15">
      <c r="K97" s="290"/>
      <c r="L97" s="290"/>
      <c r="M97" s="290"/>
    </row>
    <row r="98" spans="11:13" s="301" customFormat="1" ht="15">
      <c r="K98" s="290"/>
      <c r="L98" s="290"/>
      <c r="M98" s="290"/>
    </row>
    <row r="99" spans="11:13" s="301" customFormat="1" ht="15">
      <c r="K99" s="290"/>
      <c r="L99" s="290"/>
      <c r="M99" s="290"/>
    </row>
    <row r="100" spans="11:13" s="301" customFormat="1" ht="15">
      <c r="K100" s="290"/>
      <c r="L100" s="290"/>
      <c r="M100" s="290"/>
    </row>
    <row r="101" spans="11:13" s="301" customFormat="1" ht="15">
      <c r="K101" s="290"/>
      <c r="L101" s="290"/>
      <c r="M101" s="290"/>
    </row>
    <row r="102" spans="11:13" s="301" customFormat="1" ht="15">
      <c r="K102" s="290"/>
      <c r="L102" s="290"/>
      <c r="M102" s="290"/>
    </row>
    <row r="103" spans="11:13" s="301" customFormat="1" ht="15">
      <c r="K103" s="290"/>
      <c r="L103" s="290"/>
      <c r="M103" s="290"/>
    </row>
    <row r="104" spans="11:13" s="301" customFormat="1" ht="15">
      <c r="K104" s="290"/>
      <c r="L104" s="290"/>
      <c r="M104" s="290"/>
    </row>
    <row r="105" spans="11:13" s="301" customFormat="1" ht="15">
      <c r="K105" s="290"/>
      <c r="L105" s="290"/>
      <c r="M105" s="290"/>
    </row>
    <row r="106" spans="11:13" s="301" customFormat="1" ht="15">
      <c r="K106" s="290"/>
      <c r="L106" s="290"/>
      <c r="M106" s="290"/>
    </row>
    <row r="107" spans="11:13" s="301" customFormat="1" ht="15">
      <c r="K107" s="290"/>
      <c r="L107" s="290"/>
      <c r="M107" s="290"/>
    </row>
    <row r="108" spans="11:13" s="301" customFormat="1" ht="15">
      <c r="K108" s="290"/>
      <c r="L108" s="290"/>
      <c r="M108" s="290"/>
    </row>
    <row r="109" spans="11:13" s="301" customFormat="1" ht="15">
      <c r="K109" s="290"/>
      <c r="L109" s="290"/>
      <c r="M109" s="290"/>
    </row>
    <row r="110" spans="11:13" s="301" customFormat="1" ht="15">
      <c r="K110" s="290"/>
      <c r="L110" s="290"/>
      <c r="M110" s="290"/>
    </row>
    <row r="111" spans="11:13" s="301" customFormat="1" ht="15">
      <c r="K111" s="290"/>
      <c r="L111" s="290"/>
      <c r="M111" s="290"/>
    </row>
    <row r="112" spans="11:13" s="301" customFormat="1" ht="15">
      <c r="K112" s="290"/>
      <c r="L112" s="290"/>
      <c r="M112" s="290"/>
    </row>
    <row r="113" spans="11:13" s="301" customFormat="1" ht="15">
      <c r="K113" s="290"/>
      <c r="L113" s="290"/>
      <c r="M113" s="290"/>
    </row>
    <row r="114" spans="11:13" s="301" customFormat="1" ht="15">
      <c r="K114" s="290"/>
      <c r="L114" s="290"/>
      <c r="M114" s="290"/>
    </row>
    <row r="115" spans="11:13" s="301" customFormat="1" ht="15">
      <c r="K115" s="290"/>
      <c r="L115" s="290"/>
      <c r="M115" s="290"/>
    </row>
    <row r="116" spans="11:13" s="301" customFormat="1" ht="15">
      <c r="K116" s="290"/>
      <c r="L116" s="290"/>
      <c r="M116" s="290"/>
    </row>
    <row r="117" spans="11:13" s="301" customFormat="1" ht="15">
      <c r="K117" s="290"/>
      <c r="L117" s="290"/>
      <c r="M117" s="290"/>
    </row>
    <row r="118" spans="11:13" s="301" customFormat="1" ht="15">
      <c r="K118" s="290"/>
      <c r="L118" s="290"/>
      <c r="M118" s="290"/>
    </row>
    <row r="119" spans="11:13" s="301" customFormat="1" ht="15">
      <c r="K119" s="290"/>
      <c r="L119" s="290"/>
      <c r="M119" s="290"/>
    </row>
    <row r="120" spans="11:13" s="301" customFormat="1" ht="15">
      <c r="K120" s="290"/>
      <c r="L120" s="290"/>
      <c r="M120" s="290"/>
    </row>
    <row r="121" spans="11:13" s="301" customFormat="1" ht="15">
      <c r="K121" s="290"/>
      <c r="L121" s="290"/>
      <c r="M121" s="290"/>
    </row>
    <row r="122" spans="11:13" s="301" customFormat="1" ht="15">
      <c r="K122" s="290"/>
      <c r="L122" s="290"/>
      <c r="M122" s="290"/>
    </row>
    <row r="123" spans="11:13" s="301" customFormat="1" ht="15">
      <c r="K123" s="290"/>
      <c r="L123" s="290"/>
      <c r="M123" s="290"/>
    </row>
    <row r="124" spans="11:13" s="301" customFormat="1" ht="15">
      <c r="K124" s="290"/>
      <c r="L124" s="290"/>
      <c r="M124" s="290"/>
    </row>
    <row r="125" spans="11:13" s="301" customFormat="1" ht="15">
      <c r="K125" s="290"/>
      <c r="L125" s="290"/>
      <c r="M125" s="290"/>
    </row>
    <row r="126" spans="11:13" s="301" customFormat="1" ht="15">
      <c r="K126" s="290"/>
      <c r="L126" s="290"/>
      <c r="M126" s="290"/>
    </row>
    <row r="127" spans="11:13" s="301" customFormat="1" ht="15">
      <c r="K127" s="290"/>
      <c r="L127" s="290"/>
      <c r="M127" s="290"/>
    </row>
    <row r="128" spans="11:13" s="301" customFormat="1" ht="15">
      <c r="K128" s="290"/>
      <c r="L128" s="290"/>
      <c r="M128" s="290"/>
    </row>
    <row r="129" spans="11:13" s="301" customFormat="1" ht="15">
      <c r="K129" s="290"/>
      <c r="L129" s="290"/>
      <c r="M129" s="290"/>
    </row>
    <row r="130" spans="11:13" s="301" customFormat="1" ht="15">
      <c r="K130" s="290"/>
      <c r="L130" s="290"/>
      <c r="M130" s="290"/>
    </row>
    <row r="131" spans="11:13" s="301" customFormat="1" ht="15">
      <c r="K131" s="290"/>
      <c r="L131" s="290"/>
      <c r="M131" s="290"/>
    </row>
    <row r="132" spans="11:13" s="301" customFormat="1" ht="15">
      <c r="K132" s="290"/>
      <c r="L132" s="290"/>
      <c r="M132" s="290"/>
    </row>
    <row r="133" spans="11:13" s="301" customFormat="1" ht="15">
      <c r="K133" s="290"/>
      <c r="L133" s="290"/>
      <c r="M133" s="290"/>
    </row>
    <row r="134" spans="11:13" s="301" customFormat="1" ht="15">
      <c r="K134" s="290"/>
      <c r="L134" s="290"/>
      <c r="M134" s="290"/>
    </row>
    <row r="135" spans="11:13" s="301" customFormat="1" ht="15">
      <c r="K135" s="290"/>
      <c r="L135" s="290"/>
      <c r="M135" s="290"/>
    </row>
    <row r="136" spans="11:13" s="301" customFormat="1" ht="15">
      <c r="K136" s="290"/>
      <c r="L136" s="290"/>
      <c r="M136" s="290"/>
    </row>
    <row r="137" spans="11:13" s="301" customFormat="1" ht="15">
      <c r="K137" s="290"/>
      <c r="L137" s="290"/>
      <c r="M137" s="290"/>
    </row>
    <row r="138" spans="11:13" s="301" customFormat="1" ht="15">
      <c r="K138" s="290"/>
      <c r="L138" s="290"/>
      <c r="M138" s="290"/>
    </row>
    <row r="139" spans="11:13" s="301" customFormat="1" ht="15">
      <c r="K139" s="290"/>
      <c r="L139" s="290"/>
      <c r="M139" s="290"/>
    </row>
    <row r="140" spans="11:13" s="301" customFormat="1" ht="15">
      <c r="K140" s="290"/>
      <c r="L140" s="290"/>
      <c r="M140" s="290"/>
    </row>
    <row r="141" spans="11:13" s="301" customFormat="1" ht="15">
      <c r="K141" s="290"/>
      <c r="L141" s="290"/>
      <c r="M141" s="290"/>
    </row>
    <row r="142" spans="11:13" s="301" customFormat="1" ht="15">
      <c r="K142" s="290"/>
      <c r="L142" s="290"/>
      <c r="M142" s="290"/>
    </row>
    <row r="143" spans="11:13" s="301" customFormat="1" ht="15">
      <c r="K143" s="290"/>
      <c r="L143" s="290"/>
      <c r="M143" s="290"/>
    </row>
    <row r="144" spans="11:13" s="301" customFormat="1" ht="15">
      <c r="K144" s="290"/>
      <c r="L144" s="290"/>
      <c r="M144" s="290"/>
    </row>
    <row r="145" spans="11:13" s="301" customFormat="1" ht="15">
      <c r="K145" s="290"/>
      <c r="L145" s="290"/>
      <c r="M145" s="290"/>
    </row>
    <row r="146" spans="11:13" s="301" customFormat="1" ht="15">
      <c r="K146" s="290"/>
      <c r="L146" s="290"/>
      <c r="M146" s="290"/>
    </row>
    <row r="147" spans="11:13" s="301" customFormat="1" ht="15">
      <c r="K147" s="290"/>
      <c r="L147" s="290"/>
      <c r="M147" s="290"/>
    </row>
    <row r="148" spans="11:13" s="301" customFormat="1" ht="15">
      <c r="K148" s="290"/>
      <c r="L148" s="290"/>
      <c r="M148" s="290"/>
    </row>
    <row r="149" spans="11:13" s="301" customFormat="1" ht="15">
      <c r="K149" s="290"/>
      <c r="L149" s="290"/>
      <c r="M149" s="290"/>
    </row>
    <row r="150" spans="11:13" s="301" customFormat="1" ht="15">
      <c r="K150" s="290"/>
      <c r="L150" s="290"/>
      <c r="M150" s="290"/>
    </row>
    <row r="151" spans="11:13" s="301" customFormat="1" ht="15">
      <c r="K151" s="290"/>
      <c r="L151" s="290"/>
      <c r="M151" s="290"/>
    </row>
    <row r="152" spans="11:13" s="301" customFormat="1" ht="15">
      <c r="K152" s="290"/>
      <c r="L152" s="290"/>
      <c r="M152" s="290"/>
    </row>
    <row r="153" spans="11:13" s="301" customFormat="1" ht="15">
      <c r="K153" s="290"/>
      <c r="L153" s="290"/>
      <c r="M153" s="290"/>
    </row>
    <row r="154" spans="11:13" s="301" customFormat="1" ht="15">
      <c r="K154" s="290"/>
      <c r="L154" s="290"/>
      <c r="M154" s="290"/>
    </row>
    <row r="155" spans="11:13" s="301" customFormat="1" ht="15">
      <c r="K155" s="290"/>
      <c r="L155" s="290"/>
      <c r="M155" s="290"/>
    </row>
    <row r="156" spans="11:13" s="301" customFormat="1" ht="15">
      <c r="K156" s="290"/>
      <c r="L156" s="290"/>
      <c r="M156" s="290"/>
    </row>
    <row r="157" spans="11:13" s="301" customFormat="1" ht="15">
      <c r="K157" s="290"/>
      <c r="L157" s="290"/>
      <c r="M157" s="290"/>
    </row>
    <row r="158" spans="11:13" s="301" customFormat="1" ht="15">
      <c r="K158" s="290"/>
      <c r="L158" s="290"/>
      <c r="M158" s="290"/>
    </row>
    <row r="159" spans="11:13" s="301" customFormat="1" ht="15">
      <c r="K159" s="290"/>
      <c r="L159" s="290"/>
      <c r="M159" s="290"/>
    </row>
    <row r="160" spans="11:13" s="301" customFormat="1" ht="15">
      <c r="K160" s="290"/>
      <c r="L160" s="290"/>
      <c r="M160" s="290"/>
    </row>
    <row r="161" spans="11:13" s="301" customFormat="1" ht="15">
      <c r="K161" s="290"/>
      <c r="L161" s="290"/>
      <c r="M161" s="290"/>
    </row>
    <row r="162" spans="11:13" s="301" customFormat="1" ht="15">
      <c r="K162" s="290"/>
      <c r="L162" s="290"/>
      <c r="M162" s="290"/>
    </row>
    <row r="163" spans="11:13" s="301" customFormat="1" ht="15">
      <c r="K163" s="290"/>
      <c r="L163" s="290"/>
      <c r="M163" s="290"/>
    </row>
    <row r="164" spans="11:13" s="301" customFormat="1" ht="15">
      <c r="K164" s="290"/>
      <c r="L164" s="290"/>
      <c r="M164" s="290"/>
    </row>
    <row r="165" spans="11:13" s="301" customFormat="1" ht="15">
      <c r="K165" s="290"/>
      <c r="L165" s="290"/>
      <c r="M165" s="290"/>
    </row>
    <row r="166" spans="11:13" s="301" customFormat="1" ht="15">
      <c r="K166" s="290"/>
      <c r="L166" s="290"/>
      <c r="M166" s="290"/>
    </row>
    <row r="167" spans="11:13" s="301" customFormat="1" ht="15">
      <c r="K167" s="290"/>
      <c r="L167" s="290"/>
      <c r="M167" s="290"/>
    </row>
    <row r="168" spans="11:13" s="301" customFormat="1" ht="15">
      <c r="K168" s="290"/>
      <c r="L168" s="290"/>
      <c r="M168" s="290"/>
    </row>
    <row r="169" spans="11:13" s="301" customFormat="1" ht="15">
      <c r="K169" s="290"/>
      <c r="L169" s="290"/>
      <c r="M169" s="290"/>
    </row>
    <row r="170" spans="11:13" s="301" customFormat="1" ht="15">
      <c r="K170" s="290"/>
      <c r="L170" s="290"/>
      <c r="M170" s="290"/>
    </row>
    <row r="171" spans="11:13" s="301" customFormat="1" ht="15">
      <c r="K171" s="290"/>
      <c r="L171" s="290"/>
      <c r="M171" s="290"/>
    </row>
    <row r="172" spans="11:13" s="301" customFormat="1" ht="15">
      <c r="K172" s="290"/>
      <c r="L172" s="290"/>
      <c r="M172" s="290"/>
    </row>
    <row r="173" spans="11:13" s="301" customFormat="1" ht="15">
      <c r="K173" s="290"/>
      <c r="L173" s="290"/>
      <c r="M173" s="290"/>
    </row>
    <row r="174" spans="11:13" s="301" customFormat="1" ht="15">
      <c r="K174" s="290"/>
      <c r="L174" s="290"/>
      <c r="M174" s="290"/>
    </row>
    <row r="175" spans="11:13" s="301" customFormat="1" ht="15">
      <c r="K175" s="290"/>
      <c r="L175" s="290"/>
      <c r="M175" s="290"/>
    </row>
    <row r="176" spans="11:13" s="301" customFormat="1" ht="15">
      <c r="K176" s="290"/>
      <c r="L176" s="290"/>
      <c r="M176" s="290"/>
    </row>
    <row r="177" spans="11:13" s="301" customFormat="1" ht="15">
      <c r="K177" s="290"/>
      <c r="L177" s="290"/>
      <c r="M177" s="290"/>
    </row>
    <row r="178" spans="11:13" s="301" customFormat="1" ht="15">
      <c r="K178" s="290"/>
      <c r="L178" s="290"/>
      <c r="M178" s="290"/>
    </row>
    <row r="179" spans="11:13" s="301" customFormat="1" ht="15">
      <c r="K179" s="290"/>
      <c r="L179" s="290"/>
      <c r="M179" s="290"/>
    </row>
    <row r="180" spans="11:13" s="301" customFormat="1" ht="15">
      <c r="K180" s="290"/>
      <c r="L180" s="290"/>
      <c r="M180" s="290"/>
    </row>
    <row r="181" spans="11:13" s="301" customFormat="1" ht="15">
      <c r="K181" s="290"/>
      <c r="L181" s="290"/>
      <c r="M181" s="290"/>
    </row>
    <row r="182" spans="11:13" s="301" customFormat="1" ht="15">
      <c r="K182" s="290"/>
      <c r="L182" s="290"/>
      <c r="M182" s="290"/>
    </row>
    <row r="183" spans="11:13" s="301" customFormat="1" ht="15">
      <c r="K183" s="290"/>
      <c r="L183" s="290"/>
      <c r="M183" s="290"/>
    </row>
    <row r="184" spans="11:13" s="301" customFormat="1" ht="15">
      <c r="K184" s="290"/>
      <c r="L184" s="290"/>
      <c r="M184" s="290"/>
    </row>
    <row r="185" spans="11:13" s="301" customFormat="1" ht="15">
      <c r="K185" s="290"/>
      <c r="L185" s="290"/>
      <c r="M185" s="290"/>
    </row>
    <row r="186" spans="11:13" s="301" customFormat="1" ht="15">
      <c r="K186" s="290"/>
      <c r="L186" s="290"/>
      <c r="M186" s="290"/>
    </row>
    <row r="187" spans="11:13" s="301" customFormat="1" ht="15">
      <c r="K187" s="290"/>
      <c r="L187" s="290"/>
      <c r="M187" s="290"/>
    </row>
    <row r="188" spans="11:13" s="301" customFormat="1" ht="15">
      <c r="K188" s="290"/>
      <c r="L188" s="290"/>
      <c r="M188" s="290"/>
    </row>
    <row r="189" spans="11:13" s="301" customFormat="1" ht="15">
      <c r="K189" s="290"/>
      <c r="L189" s="290"/>
      <c r="M189" s="290"/>
    </row>
    <row r="190" spans="11:13" s="301" customFormat="1" ht="15">
      <c r="K190" s="290"/>
      <c r="L190" s="290"/>
      <c r="M190" s="290"/>
    </row>
    <row r="191" spans="11:13" s="301" customFormat="1" ht="15">
      <c r="K191" s="290"/>
      <c r="L191" s="290"/>
      <c r="M191" s="290"/>
    </row>
    <row r="192" spans="11:13" s="301" customFormat="1" ht="15">
      <c r="K192" s="290"/>
      <c r="L192" s="290"/>
      <c r="M192" s="290"/>
    </row>
    <row r="193" spans="11:13" s="301" customFormat="1" ht="15">
      <c r="K193" s="290"/>
      <c r="L193" s="290"/>
      <c r="M193" s="290"/>
    </row>
    <row r="194" spans="11:13" s="301" customFormat="1" ht="15">
      <c r="K194" s="290"/>
      <c r="L194" s="290"/>
      <c r="M194" s="290"/>
    </row>
    <row r="195" spans="11:13" s="301" customFormat="1" ht="15">
      <c r="K195" s="290"/>
      <c r="L195" s="290"/>
      <c r="M195" s="290"/>
    </row>
    <row r="196" spans="11:13" s="301" customFormat="1" ht="15">
      <c r="K196" s="290"/>
      <c r="L196" s="290"/>
      <c r="M196" s="290"/>
    </row>
    <row r="197" spans="11:13" s="301" customFormat="1" ht="15">
      <c r="K197" s="290"/>
      <c r="L197" s="290"/>
      <c r="M197" s="290"/>
    </row>
    <row r="198" spans="11:13" s="301" customFormat="1" ht="15">
      <c r="K198" s="290"/>
      <c r="L198" s="290"/>
      <c r="M198" s="290"/>
    </row>
    <row r="199" spans="11:13" s="301" customFormat="1" ht="15">
      <c r="K199" s="290"/>
      <c r="L199" s="290"/>
      <c r="M199" s="290"/>
    </row>
    <row r="200" spans="11:13" s="301" customFormat="1" ht="15">
      <c r="K200" s="290"/>
      <c r="L200" s="290"/>
      <c r="M200" s="290"/>
    </row>
    <row r="201" spans="11:13" s="301" customFormat="1" ht="15">
      <c r="K201" s="290"/>
      <c r="L201" s="290"/>
      <c r="M201" s="290"/>
    </row>
    <row r="202" spans="11:13" s="301" customFormat="1" ht="15">
      <c r="K202" s="290"/>
      <c r="L202" s="290"/>
      <c r="M202" s="290"/>
    </row>
    <row r="203" spans="11:13" s="301" customFormat="1" ht="15">
      <c r="K203" s="290"/>
      <c r="L203" s="290"/>
      <c r="M203" s="290"/>
    </row>
    <row r="204" spans="11:13" s="301" customFormat="1" ht="15">
      <c r="K204" s="290"/>
      <c r="L204" s="290"/>
      <c r="M204" s="290"/>
    </row>
    <row r="205" spans="11:13" s="301" customFormat="1" ht="15">
      <c r="K205" s="290"/>
      <c r="L205" s="290"/>
      <c r="M205" s="290"/>
    </row>
    <row r="206" spans="11:13" s="301" customFormat="1" ht="15">
      <c r="K206" s="290"/>
      <c r="L206" s="290"/>
      <c r="M206" s="290"/>
    </row>
    <row r="207" spans="11:13" s="301" customFormat="1" ht="15">
      <c r="K207" s="290"/>
      <c r="L207" s="290"/>
      <c r="M207" s="290"/>
    </row>
    <row r="208" spans="11:13" s="301" customFormat="1" ht="15">
      <c r="K208" s="290"/>
      <c r="L208" s="290"/>
      <c r="M208" s="290"/>
    </row>
    <row r="209" spans="11:13" s="301" customFormat="1" ht="15">
      <c r="K209" s="290"/>
      <c r="L209" s="290"/>
      <c r="M209" s="290"/>
    </row>
    <row r="210" spans="11:13" s="301" customFormat="1" ht="15">
      <c r="K210" s="290"/>
      <c r="L210" s="290"/>
      <c r="M210" s="290"/>
    </row>
    <row r="211" spans="11:13" s="301" customFormat="1" ht="15">
      <c r="K211" s="290"/>
      <c r="L211" s="290"/>
      <c r="M211" s="290"/>
    </row>
    <row r="212" spans="11:13" s="301" customFormat="1" ht="15">
      <c r="K212" s="290"/>
      <c r="L212" s="290"/>
      <c r="M212" s="290"/>
    </row>
    <row r="213" spans="11:13" s="301" customFormat="1" ht="15">
      <c r="K213" s="290"/>
      <c r="L213" s="290"/>
      <c r="M213" s="290"/>
    </row>
    <row r="214" spans="11:13" s="301" customFormat="1" ht="15">
      <c r="K214" s="290"/>
      <c r="L214" s="290"/>
      <c r="M214" s="290"/>
    </row>
    <row r="215" spans="11:13" s="301" customFormat="1" ht="15">
      <c r="K215" s="290"/>
      <c r="L215" s="290"/>
      <c r="M215" s="290"/>
    </row>
    <row r="216" spans="11:13" s="301" customFormat="1" ht="15">
      <c r="K216" s="290"/>
      <c r="L216" s="290"/>
      <c r="M216" s="290"/>
    </row>
    <row r="217" spans="11:13" s="301" customFormat="1" ht="15">
      <c r="K217" s="290"/>
      <c r="L217" s="290"/>
      <c r="M217" s="290"/>
    </row>
    <row r="218" spans="11:13" s="301" customFormat="1" ht="15">
      <c r="K218" s="290"/>
      <c r="L218" s="290"/>
      <c r="M218" s="290"/>
    </row>
    <row r="219" spans="11:13" s="301" customFormat="1" ht="15">
      <c r="K219" s="290"/>
      <c r="L219" s="290"/>
      <c r="M219" s="290"/>
    </row>
    <row r="220" spans="11:13" s="301" customFormat="1" ht="15">
      <c r="K220" s="290"/>
      <c r="L220" s="290"/>
      <c r="M220" s="290"/>
    </row>
    <row r="221" spans="11:13" s="301" customFormat="1" ht="15">
      <c r="K221" s="290"/>
      <c r="L221" s="290"/>
      <c r="M221" s="290"/>
    </row>
    <row r="222" spans="11:13" s="301" customFormat="1" ht="15">
      <c r="K222" s="290"/>
      <c r="L222" s="290"/>
      <c r="M222" s="290"/>
    </row>
    <row r="223" spans="11:13" s="301" customFormat="1" ht="15">
      <c r="K223" s="290"/>
      <c r="L223" s="290"/>
      <c r="M223" s="290"/>
    </row>
    <row r="224" spans="11:13" s="301" customFormat="1" ht="15">
      <c r="K224" s="290"/>
      <c r="L224" s="290"/>
      <c r="M224" s="290"/>
    </row>
    <row r="225" spans="11:13" s="301" customFormat="1" ht="15">
      <c r="K225" s="290"/>
      <c r="L225" s="290"/>
      <c r="M225" s="290"/>
    </row>
    <row r="226" spans="11:13" s="301" customFormat="1" ht="15">
      <c r="K226" s="290"/>
      <c r="L226" s="290"/>
      <c r="M226" s="290"/>
    </row>
    <row r="227" spans="11:13" s="301" customFormat="1" ht="15">
      <c r="K227" s="290"/>
      <c r="L227" s="290"/>
      <c r="M227" s="290"/>
    </row>
    <row r="228" spans="11:13" s="301" customFormat="1" ht="15">
      <c r="K228" s="290"/>
      <c r="L228" s="290"/>
      <c r="M228" s="290"/>
    </row>
    <row r="229" spans="11:13" s="301" customFormat="1" ht="15">
      <c r="K229" s="290"/>
      <c r="L229" s="290"/>
      <c r="M229" s="290"/>
    </row>
    <row r="230" spans="11:13" s="301" customFormat="1" ht="15">
      <c r="K230" s="290"/>
      <c r="L230" s="290"/>
      <c r="M230" s="290"/>
    </row>
    <row r="231" spans="11:13" s="301" customFormat="1" ht="15">
      <c r="K231" s="290"/>
      <c r="L231" s="290"/>
      <c r="M231" s="290"/>
    </row>
    <row r="232" spans="11:13" s="301" customFormat="1" ht="15">
      <c r="K232" s="290"/>
      <c r="L232" s="290"/>
      <c r="M232" s="290"/>
    </row>
    <row r="233" spans="11:13" s="301" customFormat="1" ht="15">
      <c r="K233" s="290"/>
      <c r="L233" s="290"/>
      <c r="M233" s="290"/>
    </row>
    <row r="234" spans="11:13" s="301" customFormat="1" ht="15">
      <c r="K234" s="290"/>
      <c r="L234" s="290"/>
      <c r="M234" s="290"/>
    </row>
    <row r="235" spans="11:13" s="301" customFormat="1" ht="15">
      <c r="K235" s="290"/>
      <c r="L235" s="290"/>
      <c r="M235" s="290"/>
    </row>
    <row r="236" spans="11:13" s="301" customFormat="1" ht="15">
      <c r="K236" s="290"/>
      <c r="L236" s="290"/>
      <c r="M236" s="290"/>
    </row>
    <row r="237" spans="11:13" s="301" customFormat="1" ht="15">
      <c r="K237" s="290"/>
      <c r="L237" s="290"/>
      <c r="M237" s="290"/>
    </row>
    <row r="238" spans="11:13" s="301" customFormat="1" ht="15">
      <c r="K238" s="290"/>
      <c r="L238" s="290"/>
      <c r="M238" s="290"/>
    </row>
    <row r="239" spans="11:13" s="301" customFormat="1" ht="15">
      <c r="K239" s="290"/>
      <c r="L239" s="290"/>
      <c r="M239" s="290"/>
    </row>
    <row r="240" spans="11:13" s="301" customFormat="1" ht="15">
      <c r="K240" s="290"/>
      <c r="L240" s="290"/>
      <c r="M240" s="290"/>
    </row>
    <row r="241" spans="11:13" s="301" customFormat="1" ht="15">
      <c r="K241" s="290"/>
      <c r="L241" s="290"/>
      <c r="M241" s="290"/>
    </row>
    <row r="242" spans="11:13" s="301" customFormat="1" ht="15">
      <c r="K242" s="290"/>
      <c r="L242" s="290"/>
      <c r="M242" s="290"/>
    </row>
    <row r="243" spans="11:13" s="301" customFormat="1" ht="15">
      <c r="K243" s="290"/>
      <c r="L243" s="290"/>
      <c r="M243" s="290"/>
    </row>
    <row r="244" spans="11:13" s="301" customFormat="1" ht="15">
      <c r="K244" s="290"/>
      <c r="L244" s="290"/>
      <c r="M244" s="290"/>
    </row>
    <row r="245" spans="11:13" s="301" customFormat="1" ht="15">
      <c r="K245" s="290"/>
      <c r="L245" s="290"/>
      <c r="M245" s="290"/>
    </row>
    <row r="246" spans="11:13" s="301" customFormat="1" ht="15">
      <c r="K246" s="290"/>
      <c r="L246" s="290"/>
      <c r="M246" s="290"/>
    </row>
    <row r="247" spans="11:13" s="301" customFormat="1" ht="15">
      <c r="K247" s="290"/>
      <c r="L247" s="290"/>
      <c r="M247" s="290"/>
    </row>
    <row r="248" spans="11:13" s="301" customFormat="1" ht="15">
      <c r="K248" s="290"/>
      <c r="L248" s="290"/>
      <c r="M248" s="290"/>
    </row>
    <row r="249" spans="11:13" s="301" customFormat="1" ht="15">
      <c r="K249" s="290"/>
      <c r="L249" s="290"/>
      <c r="M249" s="290"/>
    </row>
    <row r="250" spans="11:13" s="301" customFormat="1" ht="15">
      <c r="K250" s="290"/>
      <c r="L250" s="290"/>
      <c r="M250" s="290"/>
    </row>
    <row r="251" spans="11:13" s="301" customFormat="1" ht="15">
      <c r="K251" s="290"/>
      <c r="L251" s="290"/>
      <c r="M251" s="290"/>
    </row>
    <row r="252" spans="11:13" s="301" customFormat="1" ht="15">
      <c r="K252" s="290"/>
      <c r="L252" s="290"/>
      <c r="M252" s="290"/>
    </row>
    <row r="253" spans="11:13" s="301" customFormat="1" ht="15">
      <c r="K253" s="290"/>
      <c r="L253" s="290"/>
      <c r="M253" s="290"/>
    </row>
    <row r="254" spans="11:13" s="301" customFormat="1" ht="15">
      <c r="K254" s="290"/>
      <c r="L254" s="290"/>
      <c r="M254" s="290"/>
    </row>
    <row r="255" spans="11:13" s="301" customFormat="1" ht="15">
      <c r="K255" s="290"/>
      <c r="L255" s="290"/>
      <c r="M255" s="290"/>
    </row>
    <row r="256" spans="11:13" s="301" customFormat="1" ht="15">
      <c r="K256" s="290"/>
      <c r="L256" s="290"/>
      <c r="M256" s="290"/>
    </row>
    <row r="257" spans="11:13" s="301" customFormat="1" ht="15">
      <c r="K257" s="290"/>
      <c r="L257" s="290"/>
      <c r="M257" s="290"/>
    </row>
    <row r="258" spans="11:13" s="301" customFormat="1" ht="15">
      <c r="K258" s="290"/>
      <c r="L258" s="290"/>
      <c r="M258" s="290"/>
    </row>
    <row r="259" spans="11:13" s="301" customFormat="1" ht="15">
      <c r="K259" s="290"/>
      <c r="L259" s="290"/>
      <c r="M259" s="290"/>
    </row>
    <row r="260" spans="11:13" s="301" customFormat="1" ht="15">
      <c r="K260" s="290"/>
      <c r="L260" s="290"/>
      <c r="M260" s="290"/>
    </row>
    <row r="261" spans="11:13" s="301" customFormat="1" ht="15">
      <c r="K261" s="290"/>
      <c r="L261" s="290"/>
      <c r="M261" s="290"/>
    </row>
    <row r="262" spans="11:13" s="301" customFormat="1" ht="15">
      <c r="K262" s="290"/>
      <c r="L262" s="290"/>
      <c r="M262" s="290"/>
    </row>
    <row r="263" spans="11:13" s="301" customFormat="1" ht="15">
      <c r="K263" s="290"/>
      <c r="L263" s="290"/>
      <c r="M263" s="290"/>
    </row>
    <row r="264" spans="11:13" s="301" customFormat="1" ht="15">
      <c r="K264" s="290"/>
      <c r="L264" s="290"/>
      <c r="M264" s="290"/>
    </row>
    <row r="265" spans="11:13" s="301" customFormat="1" ht="15">
      <c r="K265" s="290"/>
      <c r="L265" s="290"/>
      <c r="M265" s="290"/>
    </row>
    <row r="266" spans="11:13" s="301" customFormat="1" ht="15">
      <c r="K266" s="290"/>
      <c r="L266" s="290"/>
      <c r="M266" s="290"/>
    </row>
    <row r="267" spans="11:13" s="301" customFormat="1" ht="15">
      <c r="K267" s="290"/>
      <c r="L267" s="290"/>
      <c r="M267" s="290"/>
    </row>
    <row r="268" spans="11:13" s="301" customFormat="1" ht="15">
      <c r="K268" s="290"/>
      <c r="L268" s="290"/>
      <c r="M268" s="290"/>
    </row>
    <row r="269" spans="11:13" s="301" customFormat="1" ht="15">
      <c r="K269" s="290"/>
      <c r="L269" s="290"/>
      <c r="M269" s="290"/>
    </row>
    <row r="270" spans="11:13" s="301" customFormat="1" ht="15">
      <c r="K270" s="290"/>
      <c r="L270" s="290"/>
      <c r="M270" s="290"/>
    </row>
    <row r="271" spans="11:13" s="301" customFormat="1" ht="15">
      <c r="K271" s="290"/>
      <c r="L271" s="290"/>
      <c r="M271" s="290"/>
    </row>
    <row r="272" spans="11:13" s="301" customFormat="1" ht="15">
      <c r="K272" s="290"/>
      <c r="L272" s="290"/>
      <c r="M272" s="290"/>
    </row>
    <row r="273" spans="11:13" s="301" customFormat="1" ht="15">
      <c r="K273" s="290"/>
      <c r="L273" s="290"/>
      <c r="M273" s="290"/>
    </row>
    <row r="274" spans="11:13" s="301" customFormat="1" ht="15">
      <c r="K274" s="290"/>
      <c r="L274" s="290"/>
      <c r="M274" s="290"/>
    </row>
    <row r="275" spans="11:13" s="301" customFormat="1" ht="15">
      <c r="K275" s="290"/>
      <c r="L275" s="290"/>
      <c r="M275" s="290"/>
    </row>
    <row r="276" spans="11:13" s="301" customFormat="1" ht="15">
      <c r="K276" s="290"/>
      <c r="L276" s="290"/>
      <c r="M276" s="290"/>
    </row>
    <row r="277" spans="11:13" s="301" customFormat="1" ht="15">
      <c r="K277" s="290"/>
      <c r="L277" s="290"/>
      <c r="M277" s="290"/>
    </row>
    <row r="278" spans="11:13" s="301" customFormat="1" ht="15">
      <c r="K278" s="290"/>
      <c r="L278" s="290"/>
      <c r="M278" s="290"/>
    </row>
    <row r="279" spans="11:13" s="301" customFormat="1" ht="15">
      <c r="K279" s="290"/>
      <c r="L279" s="290"/>
      <c r="M279" s="290"/>
    </row>
    <row r="280" spans="11:13" s="301" customFormat="1" ht="15">
      <c r="K280" s="290"/>
      <c r="L280" s="290"/>
      <c r="M280" s="290"/>
    </row>
    <row r="281" spans="11:13" s="301" customFormat="1" ht="15">
      <c r="K281" s="290"/>
      <c r="L281" s="290"/>
      <c r="M281" s="290"/>
    </row>
    <row r="282" spans="11:13" s="301" customFormat="1" ht="15">
      <c r="K282" s="290"/>
      <c r="L282" s="290"/>
      <c r="M282" s="290"/>
    </row>
    <row r="283" spans="11:13" s="301" customFormat="1" ht="15">
      <c r="K283" s="290"/>
      <c r="L283" s="290"/>
      <c r="M283" s="290"/>
    </row>
    <row r="284" spans="11:13" s="301" customFormat="1" ht="15">
      <c r="K284" s="290"/>
      <c r="L284" s="290"/>
      <c r="M284" s="290"/>
    </row>
    <row r="285" spans="11:13" s="301" customFormat="1" ht="15">
      <c r="K285" s="290"/>
      <c r="L285" s="290"/>
      <c r="M285" s="290"/>
    </row>
    <row r="286" spans="11:13" s="301" customFormat="1" ht="15">
      <c r="K286" s="290"/>
      <c r="L286" s="290"/>
      <c r="M286" s="290"/>
    </row>
    <row r="287" spans="11:13" s="301" customFormat="1" ht="15">
      <c r="K287" s="290"/>
      <c r="L287" s="290"/>
      <c r="M287" s="290"/>
    </row>
    <row r="288" spans="11:13" s="301" customFormat="1" ht="15">
      <c r="K288" s="290"/>
      <c r="L288" s="290"/>
      <c r="M288" s="290"/>
    </row>
    <row r="289" spans="11:13" s="301" customFormat="1" ht="15">
      <c r="K289" s="290"/>
      <c r="L289" s="290"/>
      <c r="M289" s="290"/>
    </row>
    <row r="290" spans="11:13" s="301" customFormat="1" ht="15">
      <c r="K290" s="290"/>
      <c r="L290" s="290"/>
      <c r="M290" s="290"/>
    </row>
    <row r="291" spans="11:13" s="301" customFormat="1" ht="15">
      <c r="K291" s="290"/>
      <c r="L291" s="290"/>
      <c r="M291" s="290"/>
    </row>
    <row r="292" spans="11:13" s="301" customFormat="1" ht="15">
      <c r="K292" s="290"/>
      <c r="L292" s="290"/>
      <c r="M292" s="290"/>
    </row>
    <row r="293" spans="11:13" s="301" customFormat="1" ht="15">
      <c r="K293" s="290"/>
      <c r="L293" s="290"/>
      <c r="M293" s="290"/>
    </row>
    <row r="294" spans="11:13" s="301" customFormat="1" ht="15">
      <c r="K294" s="290"/>
      <c r="L294" s="290"/>
      <c r="M294" s="290"/>
    </row>
    <row r="295" spans="11:13" s="301" customFormat="1" ht="15">
      <c r="K295" s="290"/>
      <c r="L295" s="290"/>
      <c r="M295" s="290"/>
    </row>
    <row r="296" spans="11:13" s="301" customFormat="1" ht="15">
      <c r="K296" s="290"/>
      <c r="L296" s="290"/>
      <c r="M296" s="290"/>
    </row>
    <row r="297" spans="11:13" s="301" customFormat="1" ht="15">
      <c r="K297" s="290"/>
      <c r="L297" s="290"/>
      <c r="M297" s="290"/>
    </row>
    <row r="298" spans="11:13" s="301" customFormat="1" ht="15">
      <c r="K298" s="290"/>
      <c r="L298" s="290"/>
      <c r="M298" s="290"/>
    </row>
    <row r="299" spans="11:13" s="301" customFormat="1" ht="15">
      <c r="K299" s="290"/>
      <c r="L299" s="290"/>
      <c r="M299" s="290"/>
    </row>
    <row r="300" spans="11:13" s="301" customFormat="1" ht="15">
      <c r="K300" s="290"/>
      <c r="L300" s="290"/>
      <c r="M300" s="290"/>
    </row>
    <row r="301" spans="11:13" s="301" customFormat="1" ht="15">
      <c r="K301" s="290"/>
      <c r="L301" s="290"/>
      <c r="M301" s="290"/>
    </row>
    <row r="302" spans="11:13" s="301" customFormat="1" ht="15">
      <c r="K302" s="290"/>
      <c r="L302" s="290"/>
      <c r="M302" s="290"/>
    </row>
    <row r="303" spans="11:13" s="301" customFormat="1" ht="15">
      <c r="K303" s="290"/>
      <c r="L303" s="290"/>
      <c r="M303" s="290"/>
    </row>
    <row r="304" spans="11:13" s="301" customFormat="1" ht="15">
      <c r="K304" s="290"/>
      <c r="L304" s="290"/>
      <c r="M304" s="290"/>
    </row>
    <row r="305" spans="11:13" s="301" customFormat="1" ht="15">
      <c r="K305" s="290"/>
      <c r="L305" s="290"/>
      <c r="M305" s="290"/>
    </row>
    <row r="306" spans="11:13" s="301" customFormat="1" ht="15">
      <c r="K306" s="290"/>
      <c r="L306" s="290"/>
      <c r="M306" s="290"/>
    </row>
    <row r="307" spans="11:13" s="301" customFormat="1" ht="15">
      <c r="K307" s="290"/>
      <c r="L307" s="290"/>
      <c r="M307" s="290"/>
    </row>
    <row r="308" spans="11:13" s="301" customFormat="1" ht="15">
      <c r="K308" s="290"/>
      <c r="L308" s="290"/>
      <c r="M308" s="290"/>
    </row>
    <row r="309" spans="11:13" s="301" customFormat="1" ht="15">
      <c r="K309" s="290"/>
      <c r="L309" s="290"/>
      <c r="M309" s="290"/>
    </row>
    <row r="310" spans="11:13" s="301" customFormat="1" ht="15">
      <c r="K310" s="290"/>
      <c r="L310" s="290"/>
      <c r="M310" s="290"/>
    </row>
    <row r="311" spans="11:13" s="301" customFormat="1" ht="15">
      <c r="K311" s="290"/>
      <c r="L311" s="290"/>
      <c r="M311" s="290"/>
    </row>
    <row r="312" spans="11:13" s="301" customFormat="1" ht="15">
      <c r="K312" s="290"/>
      <c r="L312" s="290"/>
      <c r="M312" s="290"/>
    </row>
    <row r="313" spans="11:13" s="301" customFormat="1" ht="15">
      <c r="K313" s="290"/>
      <c r="L313" s="290"/>
      <c r="M313" s="290"/>
    </row>
    <row r="314" spans="11:13" s="301" customFormat="1" ht="15">
      <c r="K314" s="290"/>
      <c r="L314" s="290"/>
      <c r="M314" s="290"/>
    </row>
    <row r="315" spans="11:13" s="301" customFormat="1" ht="15">
      <c r="K315" s="290"/>
      <c r="L315" s="290"/>
      <c r="M315" s="290"/>
    </row>
    <row r="316" spans="11:13" s="301" customFormat="1" ht="15">
      <c r="K316" s="290"/>
      <c r="L316" s="290"/>
      <c r="M316" s="290"/>
    </row>
    <row r="317" spans="11:13" s="301" customFormat="1" ht="15">
      <c r="K317" s="290"/>
      <c r="L317" s="290"/>
      <c r="M317" s="290"/>
    </row>
    <row r="318" spans="11:13" s="301" customFormat="1" ht="15">
      <c r="K318" s="290"/>
      <c r="L318" s="290"/>
      <c r="M318" s="290"/>
    </row>
    <row r="319" spans="11:13" s="301" customFormat="1" ht="15">
      <c r="K319" s="290"/>
      <c r="L319" s="290"/>
      <c r="M319" s="290"/>
    </row>
    <row r="320" spans="11:13" s="301" customFormat="1" ht="15">
      <c r="K320" s="290"/>
      <c r="L320" s="290"/>
      <c r="M320" s="290"/>
    </row>
    <row r="321" spans="11:13" s="301" customFormat="1" ht="15">
      <c r="K321" s="290"/>
      <c r="L321" s="290"/>
      <c r="M321" s="290"/>
    </row>
    <row r="322" spans="11:13" s="301" customFormat="1" ht="15">
      <c r="K322" s="290"/>
      <c r="L322" s="290"/>
      <c r="M322" s="290"/>
    </row>
    <row r="323" spans="11:13" s="301" customFormat="1" ht="15">
      <c r="K323" s="290"/>
      <c r="L323" s="290"/>
      <c r="M323" s="290"/>
    </row>
    <row r="324" spans="11:13" s="301" customFormat="1" ht="15">
      <c r="K324" s="290"/>
      <c r="L324" s="290"/>
      <c r="M324" s="290"/>
    </row>
    <row r="325" spans="11:13" s="301" customFormat="1" ht="15">
      <c r="K325" s="290"/>
      <c r="L325" s="290"/>
      <c r="M325" s="290"/>
    </row>
    <row r="326" spans="11:13" s="301" customFormat="1" ht="15">
      <c r="K326" s="290"/>
      <c r="L326" s="290"/>
      <c r="M326" s="290"/>
    </row>
    <row r="327" spans="11:13" s="301" customFormat="1" ht="15">
      <c r="K327" s="290"/>
      <c r="L327" s="290"/>
      <c r="M327" s="290"/>
    </row>
    <row r="328" spans="11:13" s="301" customFormat="1" ht="15">
      <c r="K328" s="290"/>
      <c r="L328" s="290"/>
      <c r="M328" s="290"/>
    </row>
    <row r="329" spans="11:13" s="301" customFormat="1" ht="15">
      <c r="K329" s="290"/>
      <c r="L329" s="290"/>
      <c r="M329" s="290"/>
    </row>
    <row r="330" spans="11:13" s="301" customFormat="1" ht="15">
      <c r="K330" s="290"/>
      <c r="L330" s="290"/>
      <c r="M330" s="290"/>
    </row>
    <row r="331" spans="11:13" s="301" customFormat="1" ht="15">
      <c r="K331" s="290"/>
      <c r="L331" s="290"/>
      <c r="M331" s="290"/>
    </row>
    <row r="332" spans="11:13" s="301" customFormat="1" ht="15">
      <c r="K332" s="290"/>
      <c r="L332" s="290"/>
      <c r="M332" s="290"/>
    </row>
    <row r="333" spans="11:13" s="301" customFormat="1" ht="15">
      <c r="K333" s="290"/>
      <c r="L333" s="290"/>
      <c r="M333" s="290"/>
    </row>
    <row r="334" spans="11:13" s="301" customFormat="1" ht="15">
      <c r="K334" s="290"/>
      <c r="L334" s="290"/>
      <c r="M334" s="290"/>
    </row>
    <row r="335" spans="11:13" s="301" customFormat="1" ht="15">
      <c r="K335" s="290"/>
      <c r="L335" s="290"/>
      <c r="M335" s="290"/>
    </row>
    <row r="336" spans="11:13" s="301" customFormat="1" ht="15">
      <c r="K336" s="290"/>
      <c r="L336" s="290"/>
      <c r="M336" s="290"/>
    </row>
    <row r="337" spans="11:13" s="301" customFormat="1" ht="15">
      <c r="K337" s="290"/>
      <c r="L337" s="290"/>
      <c r="M337" s="290"/>
    </row>
    <row r="338" spans="11:13" s="301" customFormat="1" ht="15">
      <c r="K338" s="290"/>
      <c r="L338" s="290"/>
      <c r="M338" s="290"/>
    </row>
    <row r="339" spans="11:13" s="301" customFormat="1" ht="15">
      <c r="K339" s="290"/>
      <c r="L339" s="290"/>
      <c r="M339" s="290"/>
    </row>
    <row r="340" spans="11:13" s="301" customFormat="1" ht="15">
      <c r="K340" s="290"/>
      <c r="L340" s="290"/>
      <c r="M340" s="290"/>
    </row>
    <row r="341" spans="11:13" s="301" customFormat="1" ht="15">
      <c r="K341" s="290"/>
      <c r="L341" s="290"/>
      <c r="M341" s="290"/>
    </row>
    <row r="342" spans="11:13" s="301" customFormat="1" ht="15">
      <c r="K342" s="290"/>
      <c r="L342" s="290"/>
      <c r="M342" s="290"/>
    </row>
    <row r="343" spans="11:13" s="301" customFormat="1" ht="15">
      <c r="K343" s="290"/>
      <c r="L343" s="290"/>
      <c r="M343" s="290"/>
    </row>
    <row r="344" spans="11:13" s="301" customFormat="1" ht="15">
      <c r="K344" s="290"/>
      <c r="L344" s="290"/>
      <c r="M344" s="290"/>
    </row>
    <row r="345" spans="11:13" s="301" customFormat="1" ht="15">
      <c r="K345" s="290"/>
      <c r="L345" s="290"/>
      <c r="M345" s="290"/>
    </row>
    <row r="346" spans="11:13" s="301" customFormat="1" ht="15">
      <c r="K346" s="290"/>
      <c r="L346" s="290"/>
      <c r="M346" s="290"/>
    </row>
    <row r="347" spans="11:13" s="301" customFormat="1" ht="15">
      <c r="K347" s="290"/>
      <c r="L347" s="290"/>
      <c r="M347" s="290"/>
    </row>
    <row r="348" spans="11:13" s="301" customFormat="1" ht="15">
      <c r="K348" s="290"/>
      <c r="L348" s="290"/>
      <c r="M348" s="290"/>
    </row>
    <row r="349" spans="11:13" s="301" customFormat="1" ht="15">
      <c r="K349" s="290"/>
      <c r="L349" s="290"/>
      <c r="M349" s="290"/>
    </row>
    <row r="350" spans="11:13" s="301" customFormat="1" ht="15">
      <c r="K350" s="290"/>
      <c r="L350" s="290"/>
      <c r="M350" s="290"/>
    </row>
    <row r="351" spans="11:13" s="301" customFormat="1" ht="15">
      <c r="K351" s="290"/>
      <c r="L351" s="290"/>
      <c r="M351" s="290"/>
    </row>
    <row r="352" spans="11:13" s="301" customFormat="1" ht="15">
      <c r="K352" s="290"/>
      <c r="L352" s="290"/>
      <c r="M352" s="290"/>
    </row>
    <row r="353" spans="11:13" s="301" customFormat="1" ht="15">
      <c r="K353" s="290"/>
      <c r="L353" s="290"/>
      <c r="M353" s="290"/>
    </row>
    <row r="354" spans="11:13" s="301" customFormat="1" ht="15">
      <c r="K354" s="290"/>
      <c r="L354" s="290"/>
      <c r="M354" s="290"/>
    </row>
    <row r="355" spans="11:13" s="301" customFormat="1" ht="15">
      <c r="K355" s="290"/>
      <c r="L355" s="290"/>
      <c r="M355" s="290"/>
    </row>
    <row r="356" spans="11:13" s="301" customFormat="1" ht="15">
      <c r="K356" s="290"/>
      <c r="L356" s="290"/>
      <c r="M356" s="290"/>
    </row>
    <row r="357" spans="11:13" s="301" customFormat="1" ht="15">
      <c r="K357" s="290"/>
      <c r="L357" s="290"/>
      <c r="M357" s="290"/>
    </row>
    <row r="358" spans="11:13" s="301" customFormat="1" ht="15">
      <c r="K358" s="290"/>
      <c r="L358" s="290"/>
      <c r="M358" s="290"/>
    </row>
    <row r="359" spans="11:13" s="301" customFormat="1" ht="15">
      <c r="K359" s="290"/>
      <c r="L359" s="290"/>
      <c r="M359" s="290"/>
    </row>
    <row r="360" spans="11:13" s="301" customFormat="1" ht="15">
      <c r="K360" s="290"/>
      <c r="L360" s="290"/>
      <c r="M360" s="290"/>
    </row>
    <row r="361" spans="11:13" s="301" customFormat="1" ht="15">
      <c r="K361" s="290"/>
      <c r="L361" s="290"/>
      <c r="M361" s="290"/>
    </row>
    <row r="362" spans="11:13" s="301" customFormat="1" ht="15">
      <c r="K362" s="290"/>
      <c r="L362" s="290"/>
      <c r="M362" s="290"/>
    </row>
    <row r="363" spans="11:13" s="301" customFormat="1" ht="15">
      <c r="K363" s="290"/>
      <c r="L363" s="290"/>
      <c r="M363" s="290"/>
    </row>
    <row r="364" spans="11:13" s="301" customFormat="1" ht="15">
      <c r="K364" s="290"/>
      <c r="L364" s="290"/>
      <c r="M364" s="290"/>
    </row>
    <row r="365" spans="11:13" s="301" customFormat="1" ht="15">
      <c r="K365" s="290"/>
      <c r="L365" s="290"/>
      <c r="M365" s="290"/>
    </row>
    <row r="366" spans="11:13" s="301" customFormat="1" ht="15">
      <c r="K366" s="290"/>
      <c r="L366" s="290"/>
      <c r="M366" s="290"/>
    </row>
    <row r="367" spans="11:13" s="301" customFormat="1" ht="15">
      <c r="K367" s="290"/>
      <c r="L367" s="290"/>
      <c r="M367" s="290"/>
    </row>
    <row r="368" spans="11:13" s="301" customFormat="1" ht="15">
      <c r="K368" s="290"/>
      <c r="L368" s="290"/>
      <c r="M368" s="290"/>
    </row>
    <row r="369" spans="11:13" s="301" customFormat="1" ht="15">
      <c r="K369" s="290"/>
      <c r="L369" s="290"/>
      <c r="M369" s="290"/>
    </row>
    <row r="370" spans="11:13" s="301" customFormat="1" ht="15">
      <c r="K370" s="290"/>
      <c r="L370" s="290"/>
      <c r="M370" s="290"/>
    </row>
    <row r="371" spans="11:13" s="301" customFormat="1" ht="15">
      <c r="K371" s="290"/>
      <c r="L371" s="290"/>
      <c r="M371" s="290"/>
    </row>
    <row r="372" spans="11:13" s="301" customFormat="1" ht="15">
      <c r="K372" s="290"/>
      <c r="L372" s="290"/>
      <c r="M372" s="290"/>
    </row>
    <row r="373" spans="11:13" s="301" customFormat="1" ht="15">
      <c r="K373" s="290"/>
      <c r="L373" s="290"/>
      <c r="M373" s="290"/>
    </row>
    <row r="374" spans="11:13" s="301" customFormat="1" ht="15">
      <c r="K374" s="290"/>
      <c r="L374" s="290"/>
      <c r="M374" s="290"/>
    </row>
    <row r="375" spans="11:13" s="301" customFormat="1" ht="15">
      <c r="K375" s="290"/>
      <c r="L375" s="290"/>
      <c r="M375" s="290"/>
    </row>
    <row r="376" spans="11:13" s="301" customFormat="1" ht="15">
      <c r="K376" s="290"/>
      <c r="L376" s="290"/>
      <c r="M376" s="290"/>
    </row>
    <row r="377" spans="11:13" s="301" customFormat="1" ht="15">
      <c r="K377" s="290"/>
      <c r="L377" s="290"/>
      <c r="M377" s="290"/>
    </row>
    <row r="378" spans="11:13" s="301" customFormat="1" ht="15">
      <c r="K378" s="290"/>
      <c r="L378" s="290"/>
      <c r="M378" s="290"/>
    </row>
    <row r="379" spans="11:13" s="301" customFormat="1" ht="15">
      <c r="K379" s="290"/>
      <c r="L379" s="290"/>
      <c r="M379" s="290"/>
    </row>
    <row r="380" spans="11:13" s="301" customFormat="1" ht="15">
      <c r="K380" s="290"/>
      <c r="L380" s="290"/>
      <c r="M380" s="290"/>
    </row>
    <row r="381" spans="11:13" s="301" customFormat="1" ht="15">
      <c r="K381" s="290"/>
      <c r="L381" s="290"/>
      <c r="M381" s="290"/>
    </row>
    <row r="382" spans="11:13" s="301" customFormat="1" ht="15">
      <c r="K382" s="290"/>
      <c r="L382" s="290"/>
      <c r="M382" s="290"/>
    </row>
    <row r="383" spans="11:13" s="301" customFormat="1" ht="15">
      <c r="K383" s="290"/>
      <c r="L383" s="290"/>
      <c r="M383" s="290"/>
    </row>
    <row r="384" spans="11:13" s="301" customFormat="1" ht="15">
      <c r="K384" s="290"/>
      <c r="L384" s="290"/>
      <c r="M384" s="290"/>
    </row>
    <row r="385" spans="11:13" s="301" customFormat="1" ht="15">
      <c r="K385" s="290"/>
      <c r="L385" s="290"/>
      <c r="M385" s="290"/>
    </row>
    <row r="386" spans="11:13" s="301" customFormat="1" ht="15">
      <c r="K386" s="290"/>
      <c r="L386" s="290"/>
      <c r="M386" s="290"/>
    </row>
    <row r="387" spans="11:13" s="301" customFormat="1" ht="15">
      <c r="K387" s="290"/>
      <c r="L387" s="290"/>
      <c r="M387" s="290"/>
    </row>
    <row r="388" spans="11:13" s="301" customFormat="1" ht="15">
      <c r="K388" s="290"/>
      <c r="L388" s="290"/>
      <c r="M388" s="290"/>
    </row>
    <row r="389" spans="11:13" s="301" customFormat="1" ht="15">
      <c r="K389" s="290"/>
      <c r="L389" s="290"/>
      <c r="M389" s="290"/>
    </row>
    <row r="390" spans="11:13" s="301" customFormat="1" ht="15">
      <c r="K390" s="290"/>
      <c r="L390" s="290"/>
      <c r="M390" s="290"/>
    </row>
    <row r="391" spans="11:13" s="301" customFormat="1" ht="15">
      <c r="K391" s="290"/>
      <c r="L391" s="290"/>
      <c r="M391" s="290"/>
    </row>
    <row r="392" spans="11:13" s="301" customFormat="1" ht="15">
      <c r="K392" s="290"/>
      <c r="L392" s="290"/>
      <c r="M392" s="290"/>
    </row>
    <row r="393" spans="11:13" s="301" customFormat="1" ht="15">
      <c r="K393" s="290"/>
      <c r="L393" s="290"/>
      <c r="M393" s="290"/>
    </row>
    <row r="394" spans="11:13" s="301" customFormat="1" ht="15">
      <c r="K394" s="290"/>
      <c r="L394" s="290"/>
      <c r="M394" s="290"/>
    </row>
    <row r="395" spans="11:13" s="301" customFormat="1" ht="15">
      <c r="K395" s="290"/>
      <c r="L395" s="290"/>
      <c r="M395" s="290"/>
    </row>
    <row r="396" spans="11:13" s="301" customFormat="1" ht="15">
      <c r="K396" s="290"/>
      <c r="L396" s="290"/>
      <c r="M396" s="290"/>
    </row>
    <row r="397" spans="11:13" s="301" customFormat="1" ht="15">
      <c r="K397" s="290"/>
      <c r="L397" s="290"/>
      <c r="M397" s="290"/>
    </row>
    <row r="398" spans="11:13" s="301" customFormat="1" ht="15">
      <c r="K398" s="290"/>
      <c r="L398" s="290"/>
      <c r="M398" s="290"/>
    </row>
    <row r="399" spans="11:13" s="301" customFormat="1" ht="15">
      <c r="K399" s="290"/>
      <c r="L399" s="290"/>
      <c r="M399" s="290"/>
    </row>
    <row r="400" spans="11:13" s="301" customFormat="1" ht="15">
      <c r="K400" s="290"/>
      <c r="L400" s="290"/>
      <c r="M400" s="290"/>
    </row>
    <row r="401" spans="11:13" s="301" customFormat="1" ht="15">
      <c r="K401" s="290"/>
      <c r="L401" s="290"/>
      <c r="M401" s="290"/>
    </row>
    <row r="402" spans="11:13" s="301" customFormat="1" ht="15">
      <c r="K402" s="290"/>
      <c r="L402" s="290"/>
      <c r="M402" s="290"/>
    </row>
    <row r="403" spans="11:13" s="301" customFormat="1" ht="15">
      <c r="K403" s="290"/>
      <c r="L403" s="290"/>
      <c r="M403" s="290"/>
    </row>
    <row r="404" spans="11:13" s="301" customFormat="1" ht="15">
      <c r="K404" s="290"/>
      <c r="L404" s="290"/>
      <c r="M404" s="290"/>
    </row>
    <row r="405" spans="11:13" s="301" customFormat="1" ht="15">
      <c r="K405" s="290"/>
      <c r="L405" s="290"/>
      <c r="M405" s="290"/>
    </row>
    <row r="406" spans="11:13" s="301" customFormat="1" ht="15">
      <c r="K406" s="290"/>
      <c r="L406" s="290"/>
      <c r="M406" s="290"/>
    </row>
    <row r="407" spans="11:13" s="301" customFormat="1" ht="15">
      <c r="K407" s="290"/>
      <c r="L407" s="290"/>
      <c r="M407" s="290"/>
    </row>
    <row r="408" spans="11:13" s="301" customFormat="1" ht="15">
      <c r="K408" s="290"/>
      <c r="L408" s="290"/>
      <c r="M408" s="290"/>
    </row>
    <row r="409" spans="11:13" s="301" customFormat="1" ht="15">
      <c r="K409" s="290"/>
      <c r="L409" s="290"/>
      <c r="M409" s="290"/>
    </row>
    <row r="410" spans="11:13" s="301" customFormat="1" ht="15">
      <c r="K410" s="290"/>
      <c r="L410" s="290"/>
      <c r="M410" s="290"/>
    </row>
    <row r="411" spans="11:13" s="301" customFormat="1" ht="15">
      <c r="K411" s="290"/>
      <c r="L411" s="290"/>
      <c r="M411" s="290"/>
    </row>
    <row r="412" spans="11:13" s="301" customFormat="1" ht="15">
      <c r="K412" s="290"/>
      <c r="L412" s="290"/>
      <c r="M412" s="290"/>
    </row>
    <row r="413" spans="11:13" s="301" customFormat="1" ht="15">
      <c r="K413" s="290"/>
      <c r="L413" s="290"/>
      <c r="M413" s="290"/>
    </row>
    <row r="414" spans="11:13" s="301" customFormat="1" ht="15">
      <c r="K414" s="290"/>
      <c r="L414" s="290"/>
      <c r="M414" s="290"/>
    </row>
    <row r="415" spans="11:13" s="301" customFormat="1" ht="15">
      <c r="K415" s="290"/>
      <c r="L415" s="290"/>
      <c r="M415" s="290"/>
    </row>
    <row r="416" spans="11:13" s="301" customFormat="1" ht="15">
      <c r="K416" s="290"/>
      <c r="L416" s="290"/>
      <c r="M416" s="290"/>
    </row>
    <row r="417" spans="11:13" s="301" customFormat="1" ht="15">
      <c r="K417" s="290"/>
      <c r="L417" s="290"/>
      <c r="M417" s="290"/>
    </row>
    <row r="418" spans="11:13" s="301" customFormat="1" ht="15">
      <c r="K418" s="290"/>
      <c r="L418" s="290"/>
      <c r="M418" s="290"/>
    </row>
    <row r="419" spans="11:13" s="301" customFormat="1" ht="15">
      <c r="K419" s="290"/>
      <c r="L419" s="290"/>
      <c r="M419" s="290"/>
    </row>
    <row r="420" spans="11:13" s="301" customFormat="1" ht="15">
      <c r="K420" s="290"/>
      <c r="L420" s="290"/>
      <c r="M420" s="290"/>
    </row>
    <row r="421" spans="11:13" s="301" customFormat="1" ht="15">
      <c r="K421" s="290"/>
      <c r="L421" s="290"/>
      <c r="M421" s="290"/>
    </row>
    <row r="422" spans="11:13" s="301" customFormat="1" ht="15">
      <c r="K422" s="290"/>
      <c r="L422" s="290"/>
      <c r="M422" s="290"/>
    </row>
    <row r="423" spans="11:13" s="301" customFormat="1" ht="15">
      <c r="K423" s="290"/>
      <c r="L423" s="290"/>
      <c r="M423" s="290"/>
    </row>
    <row r="424" spans="11:13" s="301" customFormat="1" ht="15">
      <c r="K424" s="290"/>
      <c r="L424" s="290"/>
      <c r="M424" s="290"/>
    </row>
    <row r="425" spans="11:13" s="301" customFormat="1" ht="15">
      <c r="K425" s="290"/>
      <c r="L425" s="290"/>
      <c r="M425" s="290"/>
    </row>
    <row r="426" spans="11:13" s="301" customFormat="1" ht="15">
      <c r="K426" s="290"/>
      <c r="L426" s="290"/>
      <c r="M426" s="290"/>
    </row>
    <row r="427" spans="11:13" s="301" customFormat="1" ht="15">
      <c r="K427" s="290"/>
      <c r="L427" s="290"/>
      <c r="M427" s="290"/>
    </row>
    <row r="428" spans="11:13" s="301" customFormat="1" ht="15">
      <c r="K428" s="290"/>
      <c r="L428" s="290"/>
      <c r="M428" s="290"/>
    </row>
    <row r="429" spans="11:13" s="301" customFormat="1" ht="15">
      <c r="K429" s="290"/>
      <c r="L429" s="290"/>
      <c r="M429" s="290"/>
    </row>
    <row r="430" spans="11:13" s="301" customFormat="1" ht="15">
      <c r="K430" s="290"/>
      <c r="L430" s="290"/>
      <c r="M430" s="290"/>
    </row>
    <row r="431" spans="11:13" s="301" customFormat="1" ht="15">
      <c r="K431" s="290"/>
      <c r="L431" s="290"/>
      <c r="M431" s="290"/>
    </row>
    <row r="432" spans="11:13" s="301" customFormat="1" ht="15">
      <c r="K432" s="290"/>
      <c r="L432" s="290"/>
      <c r="M432" s="290"/>
    </row>
    <row r="433" spans="11:13" s="301" customFormat="1" ht="15">
      <c r="K433" s="290"/>
      <c r="L433" s="290"/>
      <c r="M433" s="290"/>
    </row>
    <row r="434" spans="11:13" s="301" customFormat="1" ht="15">
      <c r="K434" s="290"/>
      <c r="L434" s="290"/>
      <c r="M434" s="290"/>
    </row>
    <row r="435" spans="11:13" s="301" customFormat="1" ht="15">
      <c r="K435" s="290"/>
      <c r="L435" s="290"/>
      <c r="M435" s="290"/>
    </row>
    <row r="436" spans="11:13" s="301" customFormat="1" ht="15">
      <c r="K436" s="290"/>
      <c r="L436" s="290"/>
      <c r="M436" s="290"/>
    </row>
    <row r="437" spans="11:13" s="301" customFormat="1" ht="15">
      <c r="K437" s="290"/>
      <c r="L437" s="290"/>
      <c r="M437" s="290"/>
    </row>
    <row r="438" spans="11:13" s="301" customFormat="1" ht="15">
      <c r="K438" s="290"/>
      <c r="L438" s="290"/>
      <c r="M438" s="290"/>
    </row>
    <row r="439" spans="11:13" s="301" customFormat="1" ht="15">
      <c r="K439" s="290"/>
      <c r="L439" s="290"/>
      <c r="M439" s="290"/>
    </row>
    <row r="440" spans="11:13" s="301" customFormat="1" ht="15">
      <c r="K440" s="290"/>
      <c r="L440" s="290"/>
      <c r="M440" s="290"/>
    </row>
    <row r="441" spans="11:13" s="301" customFormat="1" ht="15">
      <c r="K441" s="290"/>
      <c r="L441" s="290"/>
      <c r="M441" s="290"/>
    </row>
    <row r="442" spans="11:13" s="301" customFormat="1" ht="15">
      <c r="K442" s="290"/>
      <c r="L442" s="290"/>
      <c r="M442" s="290"/>
    </row>
    <row r="443" spans="11:13" s="301" customFormat="1" ht="15">
      <c r="K443" s="290"/>
      <c r="L443" s="290"/>
      <c r="M443" s="290"/>
    </row>
    <row r="444" spans="11:13" s="301" customFormat="1" ht="15">
      <c r="K444" s="290"/>
      <c r="L444" s="290"/>
      <c r="M444" s="290"/>
    </row>
    <row r="445" spans="11:13" s="301" customFormat="1" ht="15">
      <c r="K445" s="290"/>
      <c r="L445" s="290"/>
      <c r="M445" s="290"/>
    </row>
    <row r="446" spans="11:13" s="301" customFormat="1" ht="15">
      <c r="K446" s="290"/>
      <c r="L446" s="290"/>
      <c r="M446" s="290"/>
    </row>
    <row r="447" spans="11:13" s="301" customFormat="1" ht="15">
      <c r="K447" s="290"/>
      <c r="L447" s="290"/>
      <c r="M447" s="290"/>
    </row>
    <row r="448" spans="11:13" s="301" customFormat="1" ht="15">
      <c r="K448" s="290"/>
      <c r="L448" s="290"/>
      <c r="M448" s="290"/>
    </row>
    <row r="449" spans="11:13" s="301" customFormat="1" ht="15">
      <c r="K449" s="290"/>
      <c r="L449" s="290"/>
      <c r="M449" s="290"/>
    </row>
    <row r="450" spans="11:13" s="301" customFormat="1" ht="15">
      <c r="K450" s="290"/>
      <c r="L450" s="290"/>
      <c r="M450" s="290"/>
    </row>
    <row r="451" spans="11:13" s="301" customFormat="1" ht="15">
      <c r="K451" s="290"/>
      <c r="L451" s="290"/>
      <c r="M451" s="290"/>
    </row>
    <row r="452" spans="11:13" s="301" customFormat="1" ht="15">
      <c r="K452" s="290"/>
      <c r="L452" s="290"/>
      <c r="M452" s="290"/>
    </row>
    <row r="453" spans="11:13" s="301" customFormat="1" ht="15">
      <c r="K453" s="290"/>
      <c r="L453" s="290"/>
      <c r="M453" s="290"/>
    </row>
    <row r="454" spans="11:13" s="301" customFormat="1" ht="15">
      <c r="K454" s="290"/>
      <c r="L454" s="290"/>
      <c r="M454" s="290"/>
    </row>
    <row r="455" spans="11:13" s="301" customFormat="1" ht="15">
      <c r="K455" s="290"/>
      <c r="L455" s="290"/>
      <c r="M455" s="290"/>
    </row>
    <row r="456" spans="11:13" s="301" customFormat="1" ht="15">
      <c r="K456" s="290"/>
      <c r="L456" s="290"/>
      <c r="M456" s="290"/>
    </row>
    <row r="457" spans="11:13" s="301" customFormat="1" ht="15">
      <c r="K457" s="290"/>
      <c r="L457" s="290"/>
      <c r="M457" s="290"/>
    </row>
    <row r="458" spans="11:13" s="301" customFormat="1" ht="15">
      <c r="K458" s="290"/>
      <c r="L458" s="290"/>
      <c r="M458" s="290"/>
    </row>
    <row r="459" spans="11:13" s="301" customFormat="1" ht="15">
      <c r="K459" s="290"/>
      <c r="L459" s="290"/>
      <c r="M459" s="290"/>
    </row>
    <row r="460" spans="11:13" s="301" customFormat="1" ht="15">
      <c r="K460" s="290"/>
      <c r="L460" s="290"/>
      <c r="M460" s="290"/>
    </row>
    <row r="461" spans="11:13" s="301" customFormat="1" ht="15">
      <c r="K461" s="290"/>
      <c r="L461" s="290"/>
      <c r="M461" s="290"/>
    </row>
    <row r="462" spans="11:13" s="301" customFormat="1" ht="15">
      <c r="K462" s="290"/>
      <c r="L462" s="290"/>
      <c r="M462" s="290"/>
    </row>
    <row r="463" spans="11:13" s="301" customFormat="1" ht="15">
      <c r="K463" s="290"/>
      <c r="L463" s="290"/>
      <c r="M463" s="290"/>
    </row>
    <row r="464" spans="11:13" s="301" customFormat="1" ht="15">
      <c r="K464" s="290"/>
      <c r="L464" s="290"/>
      <c r="M464" s="290"/>
    </row>
    <row r="465" spans="11:13" s="301" customFormat="1" ht="15">
      <c r="K465" s="290"/>
      <c r="L465" s="290"/>
      <c r="M465" s="290"/>
    </row>
    <row r="466" spans="11:13" s="301" customFormat="1" ht="15">
      <c r="K466" s="290"/>
      <c r="L466" s="290"/>
      <c r="M466" s="290"/>
    </row>
    <row r="467" spans="11:13" s="301" customFormat="1" ht="15">
      <c r="K467" s="290"/>
      <c r="L467" s="290"/>
      <c r="M467" s="290"/>
    </row>
    <row r="468" spans="11:13" s="301" customFormat="1" ht="15">
      <c r="K468" s="290"/>
      <c r="L468" s="290"/>
      <c r="M468" s="290"/>
    </row>
    <row r="469" spans="11:13" s="301" customFormat="1" ht="15">
      <c r="K469" s="290"/>
      <c r="L469" s="290"/>
      <c r="M469" s="290"/>
    </row>
    <row r="470" spans="11:13" s="301" customFormat="1" ht="15">
      <c r="K470" s="290"/>
      <c r="L470" s="290"/>
      <c r="M470" s="290"/>
    </row>
    <row r="471" spans="11:13" s="301" customFormat="1" ht="15">
      <c r="K471" s="290"/>
      <c r="L471" s="290"/>
      <c r="M471" s="290"/>
    </row>
    <row r="472" spans="11:13" s="301" customFormat="1" ht="15">
      <c r="K472" s="290"/>
      <c r="L472" s="290"/>
      <c r="M472" s="290"/>
    </row>
    <row r="473" spans="11:13" s="301" customFormat="1" ht="15">
      <c r="K473" s="290"/>
      <c r="L473" s="290"/>
      <c r="M473" s="290"/>
    </row>
    <row r="474" spans="11:13" s="301" customFormat="1" ht="15">
      <c r="K474" s="290"/>
      <c r="L474" s="290"/>
      <c r="M474" s="290"/>
    </row>
    <row r="475" spans="11:13" s="301" customFormat="1" ht="15">
      <c r="K475" s="290"/>
      <c r="L475" s="290"/>
      <c r="M475" s="290"/>
    </row>
    <row r="476" spans="11:13" s="301" customFormat="1" ht="15">
      <c r="K476" s="290"/>
      <c r="L476" s="290"/>
      <c r="M476" s="290"/>
    </row>
    <row r="477" spans="11:13" s="301" customFormat="1" ht="15">
      <c r="K477" s="290"/>
      <c r="L477" s="290"/>
      <c r="M477" s="290"/>
    </row>
    <row r="478" spans="11:13" s="301" customFormat="1" ht="15">
      <c r="K478" s="290"/>
      <c r="L478" s="290"/>
      <c r="M478" s="290"/>
    </row>
    <row r="479" spans="11:13" s="301" customFormat="1" ht="15">
      <c r="K479" s="290"/>
      <c r="L479" s="290"/>
      <c r="M479" s="290"/>
    </row>
    <row r="480" spans="11:13" s="301" customFormat="1" ht="15">
      <c r="K480" s="290"/>
      <c r="L480" s="290"/>
      <c r="M480" s="290"/>
    </row>
    <row r="481" spans="11:13" s="301" customFormat="1" ht="15">
      <c r="K481" s="290"/>
      <c r="L481" s="290"/>
      <c r="M481" s="290"/>
    </row>
    <row r="482" spans="11:13" s="301" customFormat="1" ht="15">
      <c r="K482" s="290"/>
      <c r="L482" s="290"/>
      <c r="M482" s="290"/>
    </row>
    <row r="483" spans="11:13" s="301" customFormat="1" ht="15">
      <c r="K483" s="290"/>
      <c r="L483" s="290"/>
      <c r="M483" s="290"/>
    </row>
    <row r="484" spans="11:13" s="301" customFormat="1" ht="15">
      <c r="K484" s="290"/>
      <c r="L484" s="290"/>
      <c r="M484" s="290"/>
    </row>
    <row r="485" spans="11:13" s="301" customFormat="1" ht="15">
      <c r="K485" s="290"/>
      <c r="L485" s="290"/>
      <c r="M485" s="290"/>
    </row>
    <row r="486" spans="11:13" s="301" customFormat="1" ht="15">
      <c r="K486" s="290"/>
      <c r="L486" s="290"/>
      <c r="M486" s="290"/>
    </row>
    <row r="487" spans="11:13" s="301" customFormat="1" ht="15">
      <c r="K487" s="290"/>
      <c r="L487" s="290"/>
      <c r="M487" s="290"/>
    </row>
    <row r="488" spans="11:13" s="301" customFormat="1" ht="15">
      <c r="K488" s="290"/>
      <c r="L488" s="290"/>
      <c r="M488" s="290"/>
    </row>
    <row r="489" spans="11:13" s="301" customFormat="1" ht="15">
      <c r="K489" s="290"/>
      <c r="L489" s="290"/>
      <c r="M489" s="290"/>
    </row>
    <row r="490" spans="11:13" s="301" customFormat="1" ht="15">
      <c r="K490" s="290"/>
      <c r="L490" s="290"/>
      <c r="M490" s="290"/>
    </row>
    <row r="491" spans="11:13" s="301" customFormat="1" ht="15">
      <c r="K491" s="290"/>
      <c r="L491" s="290"/>
      <c r="M491" s="290"/>
    </row>
    <row r="492" spans="11:13" s="301" customFormat="1" ht="15">
      <c r="K492" s="290"/>
      <c r="L492" s="290"/>
      <c r="M492" s="290"/>
    </row>
    <row r="493" spans="11:13" s="301" customFormat="1" ht="15">
      <c r="K493" s="290"/>
      <c r="L493" s="290"/>
      <c r="M493" s="290"/>
    </row>
    <row r="494" spans="11:13" s="301" customFormat="1" ht="15">
      <c r="K494" s="290"/>
      <c r="L494" s="290"/>
      <c r="M494" s="290"/>
    </row>
    <row r="495" spans="11:13" s="301" customFormat="1" ht="15">
      <c r="K495" s="290"/>
      <c r="L495" s="290"/>
      <c r="M495" s="290"/>
    </row>
    <row r="496" spans="11:13" s="301" customFormat="1" ht="15">
      <c r="K496" s="290"/>
      <c r="L496" s="290"/>
      <c r="M496" s="290"/>
    </row>
    <row r="497" spans="11:13" s="301" customFormat="1" ht="15">
      <c r="K497" s="290"/>
      <c r="L497" s="290"/>
      <c r="M497" s="290"/>
    </row>
    <row r="498" spans="11:13" s="301" customFormat="1" ht="15">
      <c r="K498" s="290"/>
      <c r="L498" s="290"/>
      <c r="M498" s="290"/>
    </row>
    <row r="499" spans="11:13" s="301" customFormat="1" ht="15">
      <c r="K499" s="290"/>
      <c r="L499" s="290"/>
      <c r="M499" s="290"/>
    </row>
    <row r="500" spans="11:13" s="301" customFormat="1" ht="15">
      <c r="K500" s="290"/>
      <c r="L500" s="290"/>
      <c r="M500" s="290"/>
    </row>
    <row r="501" spans="11:13" s="301" customFormat="1" ht="15">
      <c r="K501" s="290"/>
      <c r="L501" s="290"/>
      <c r="M501" s="290"/>
    </row>
    <row r="502" spans="11:13" s="301" customFormat="1" ht="15">
      <c r="K502" s="290"/>
      <c r="L502" s="290"/>
      <c r="M502" s="290"/>
    </row>
    <row r="503" spans="11:13" s="301" customFormat="1" ht="15">
      <c r="K503" s="290"/>
      <c r="L503" s="290"/>
      <c r="M503" s="290"/>
    </row>
    <row r="504" spans="11:13" s="301" customFormat="1" ht="15">
      <c r="K504" s="290"/>
      <c r="L504" s="290"/>
      <c r="M504" s="290"/>
    </row>
    <row r="505" spans="11:13" s="301" customFormat="1" ht="15">
      <c r="K505" s="290"/>
      <c r="L505" s="290"/>
      <c r="M505" s="290"/>
    </row>
    <row r="506" spans="11:13" s="301" customFormat="1" ht="15">
      <c r="K506" s="290"/>
      <c r="L506" s="290"/>
      <c r="M506" s="290"/>
    </row>
    <row r="507" spans="11:13" s="301" customFormat="1" ht="15">
      <c r="K507" s="290"/>
      <c r="L507" s="290"/>
      <c r="M507" s="290"/>
    </row>
    <row r="508" spans="11:13" s="301" customFormat="1" ht="15">
      <c r="K508" s="290"/>
      <c r="L508" s="290"/>
      <c r="M508" s="290"/>
    </row>
    <row r="509" spans="11:13" s="301" customFormat="1" ht="15">
      <c r="K509" s="290"/>
      <c r="L509" s="290"/>
      <c r="M509" s="290"/>
    </row>
    <row r="510" spans="11:13" s="301" customFormat="1" ht="15">
      <c r="K510" s="290"/>
      <c r="L510" s="290"/>
      <c r="M510" s="290"/>
    </row>
    <row r="511" spans="11:13" s="301" customFormat="1" ht="15">
      <c r="K511" s="290"/>
      <c r="L511" s="290"/>
      <c r="M511" s="290"/>
    </row>
    <row r="512" spans="11:13" s="301" customFormat="1" ht="15">
      <c r="K512" s="290"/>
      <c r="L512" s="290"/>
      <c r="M512" s="290"/>
    </row>
    <row r="513" spans="11:13" s="301" customFormat="1" ht="15">
      <c r="K513" s="290"/>
      <c r="L513" s="290"/>
      <c r="M513" s="290"/>
    </row>
    <row r="514" spans="11:13" s="301" customFormat="1" ht="15">
      <c r="K514" s="290"/>
      <c r="L514" s="290"/>
      <c r="M514" s="290"/>
    </row>
    <row r="515" spans="11:13" s="301" customFormat="1" ht="15">
      <c r="K515" s="290"/>
      <c r="L515" s="290"/>
      <c r="M515" s="290"/>
    </row>
    <row r="516" spans="11:13" s="301" customFormat="1" ht="15">
      <c r="K516" s="290"/>
      <c r="L516" s="290"/>
      <c r="M516" s="290"/>
    </row>
    <row r="517" spans="11:13" s="301" customFormat="1" ht="15">
      <c r="K517" s="290"/>
      <c r="L517" s="290"/>
      <c r="M517" s="290"/>
    </row>
    <row r="518" spans="11:13" s="301" customFormat="1" ht="15">
      <c r="K518" s="290"/>
      <c r="L518" s="290"/>
      <c r="M518" s="290"/>
    </row>
    <row r="519" spans="11:13" s="301" customFormat="1" ht="15">
      <c r="K519" s="290"/>
      <c r="L519" s="290"/>
      <c r="M519" s="290"/>
    </row>
    <row r="520" spans="11:13" s="301" customFormat="1" ht="15">
      <c r="K520" s="290"/>
      <c r="L520" s="290"/>
      <c r="M520" s="290"/>
    </row>
    <row r="521" spans="11:13" s="301" customFormat="1" ht="15">
      <c r="K521" s="290"/>
      <c r="L521" s="290"/>
      <c r="M521" s="290"/>
    </row>
    <row r="522" spans="11:13" s="301" customFormat="1" ht="15">
      <c r="K522" s="290"/>
      <c r="L522" s="290"/>
      <c r="M522" s="290"/>
    </row>
    <row r="523" spans="11:13" s="301" customFormat="1" ht="15">
      <c r="K523" s="290"/>
      <c r="L523" s="290"/>
      <c r="M523" s="290"/>
    </row>
    <row r="524" spans="11:13" s="301" customFormat="1" ht="15">
      <c r="K524" s="290"/>
      <c r="L524" s="290"/>
      <c r="M524" s="290"/>
    </row>
    <row r="525" spans="11:13" s="301" customFormat="1" ht="15">
      <c r="K525" s="290"/>
      <c r="L525" s="290"/>
      <c r="M525" s="290"/>
    </row>
    <row r="526" spans="11:13" s="301" customFormat="1" ht="15">
      <c r="K526" s="290"/>
      <c r="L526" s="290"/>
      <c r="M526" s="290"/>
    </row>
    <row r="527" spans="11:13" s="301" customFormat="1" ht="15">
      <c r="K527" s="290"/>
      <c r="L527" s="290"/>
      <c r="M527" s="290"/>
    </row>
    <row r="528" spans="11:13" s="301" customFormat="1" ht="15">
      <c r="K528" s="290"/>
      <c r="L528" s="290"/>
      <c r="M528" s="290"/>
    </row>
    <row r="529" spans="11:13" s="301" customFormat="1" ht="15">
      <c r="K529" s="290"/>
      <c r="L529" s="290"/>
      <c r="M529" s="290"/>
    </row>
    <row r="530" spans="11:13" s="301" customFormat="1" ht="15">
      <c r="K530" s="290"/>
      <c r="L530" s="290"/>
      <c r="M530" s="290"/>
    </row>
    <row r="531" spans="11:13" s="301" customFormat="1" ht="15">
      <c r="K531" s="290"/>
      <c r="L531" s="290"/>
      <c r="M531" s="290"/>
    </row>
    <row r="532" spans="11:13" s="301" customFormat="1" ht="15">
      <c r="K532" s="290"/>
      <c r="L532" s="290"/>
      <c r="M532" s="290"/>
    </row>
    <row r="533" spans="11:13" s="301" customFormat="1" ht="15">
      <c r="K533" s="290"/>
      <c r="L533" s="290"/>
      <c r="M533" s="290"/>
    </row>
    <row r="534" spans="11:13" s="301" customFormat="1" ht="15">
      <c r="K534" s="290"/>
      <c r="L534" s="290"/>
      <c r="M534" s="290"/>
    </row>
    <row r="535" spans="11:13" s="301" customFormat="1" ht="15">
      <c r="K535" s="290"/>
      <c r="L535" s="290"/>
      <c r="M535" s="290"/>
    </row>
    <row r="536" spans="11:13" s="301" customFormat="1" ht="15">
      <c r="K536" s="290"/>
      <c r="L536" s="290"/>
      <c r="M536" s="290"/>
    </row>
    <row r="537" spans="11:13" s="301" customFormat="1" ht="15">
      <c r="K537" s="290"/>
      <c r="L537" s="290"/>
      <c r="M537" s="290"/>
    </row>
    <row r="538" spans="11:13" s="301" customFormat="1" ht="15">
      <c r="K538" s="290"/>
      <c r="L538" s="290"/>
      <c r="M538" s="290"/>
    </row>
    <row r="539" spans="11:13" s="301" customFormat="1" ht="15">
      <c r="K539" s="290"/>
      <c r="L539" s="290"/>
      <c r="M539" s="290"/>
    </row>
    <row r="540" spans="11:13" s="301" customFormat="1" ht="15">
      <c r="K540" s="290"/>
      <c r="L540" s="290"/>
      <c r="M540" s="290"/>
    </row>
    <row r="541" spans="11:13" s="301" customFormat="1" ht="15">
      <c r="K541" s="290"/>
      <c r="L541" s="290"/>
      <c r="M541" s="290"/>
    </row>
    <row r="542" spans="11:13" s="301" customFormat="1" ht="15">
      <c r="K542" s="290"/>
      <c r="L542" s="290"/>
      <c r="M542" s="290"/>
    </row>
    <row r="543" spans="11:13" s="301" customFormat="1" ht="15">
      <c r="K543" s="290"/>
      <c r="L543" s="290"/>
      <c r="M543" s="290"/>
    </row>
    <row r="544" spans="11:13" s="301" customFormat="1" ht="15">
      <c r="K544" s="290"/>
      <c r="L544" s="290"/>
      <c r="M544" s="290"/>
    </row>
    <row r="545" spans="11:13" s="301" customFormat="1" ht="15">
      <c r="K545" s="290"/>
      <c r="L545" s="290"/>
      <c r="M545" s="290"/>
    </row>
    <row r="546" spans="11:13" s="301" customFormat="1" ht="15">
      <c r="K546" s="290"/>
      <c r="L546" s="290"/>
      <c r="M546" s="290"/>
    </row>
    <row r="547" spans="11:13" s="301" customFormat="1" ht="15">
      <c r="K547" s="290"/>
      <c r="L547" s="290"/>
      <c r="M547" s="290"/>
    </row>
    <row r="548" spans="11:13" s="301" customFormat="1" ht="15">
      <c r="K548" s="290"/>
      <c r="L548" s="290"/>
      <c r="M548" s="290"/>
    </row>
    <row r="549" spans="11:13" s="301" customFormat="1" ht="15">
      <c r="K549" s="290"/>
      <c r="L549" s="290"/>
      <c r="M549" s="290"/>
    </row>
    <row r="550" spans="11:13" s="301" customFormat="1" ht="15">
      <c r="K550" s="290"/>
      <c r="L550" s="290"/>
      <c r="M550" s="290"/>
    </row>
    <row r="551" spans="11:13" s="301" customFormat="1" ht="15">
      <c r="K551" s="290"/>
      <c r="L551" s="290"/>
      <c r="M551" s="290"/>
    </row>
    <row r="552" spans="11:13" s="301" customFormat="1" ht="15">
      <c r="K552" s="290"/>
      <c r="L552" s="290"/>
      <c r="M552" s="290"/>
    </row>
    <row r="553" spans="11:13" s="301" customFormat="1" ht="15">
      <c r="K553" s="290"/>
      <c r="L553" s="290"/>
      <c r="M553" s="290"/>
    </row>
    <row r="554" spans="11:13" s="301" customFormat="1" ht="15">
      <c r="K554" s="290"/>
      <c r="L554" s="290"/>
      <c r="M554" s="290"/>
    </row>
    <row r="555" spans="11:13" s="301" customFormat="1" ht="15">
      <c r="K555" s="290"/>
      <c r="L555" s="290"/>
      <c r="M555" s="290"/>
    </row>
    <row r="556" spans="11:13" s="301" customFormat="1" ht="15">
      <c r="K556" s="290"/>
      <c r="L556" s="290"/>
      <c r="M556" s="290"/>
    </row>
    <row r="557" spans="11:13" s="301" customFormat="1" ht="15">
      <c r="K557" s="290"/>
      <c r="L557" s="290"/>
      <c r="M557" s="290"/>
    </row>
    <row r="558" spans="11:13" s="301" customFormat="1" ht="15">
      <c r="K558" s="290"/>
      <c r="L558" s="290"/>
      <c r="M558" s="290"/>
    </row>
    <row r="559" spans="11:13" s="301" customFormat="1" ht="15">
      <c r="K559" s="290"/>
      <c r="L559" s="290"/>
      <c r="M559" s="290"/>
    </row>
    <row r="560" spans="11:13" s="301" customFormat="1" ht="15">
      <c r="K560" s="290"/>
      <c r="L560" s="290"/>
      <c r="M560" s="290"/>
    </row>
    <row r="561" spans="11:13" s="301" customFormat="1" ht="15">
      <c r="K561" s="290"/>
      <c r="L561" s="290"/>
      <c r="M561" s="290"/>
    </row>
    <row r="562" spans="11:13" s="301" customFormat="1" ht="15">
      <c r="K562" s="290"/>
      <c r="L562" s="290"/>
      <c r="M562" s="290"/>
    </row>
    <row r="563" spans="11:13" s="301" customFormat="1" ht="15">
      <c r="K563" s="290"/>
      <c r="L563" s="290"/>
      <c r="M563" s="290"/>
    </row>
    <row r="564" spans="11:13" s="301" customFormat="1" ht="15">
      <c r="K564" s="290"/>
      <c r="L564" s="290"/>
      <c r="M564" s="290"/>
    </row>
    <row r="565" spans="11:13" s="301" customFormat="1" ht="15">
      <c r="K565" s="290"/>
      <c r="L565" s="290"/>
      <c r="M565" s="290"/>
    </row>
    <row r="566" spans="11:13" s="301" customFormat="1" ht="15">
      <c r="K566" s="290"/>
      <c r="L566" s="290"/>
      <c r="M566" s="290"/>
    </row>
    <row r="567" spans="11:13" s="301" customFormat="1" ht="15">
      <c r="K567" s="290"/>
      <c r="L567" s="290"/>
      <c r="M567" s="290"/>
    </row>
    <row r="568" spans="11:13" s="301" customFormat="1" ht="15">
      <c r="K568" s="290"/>
      <c r="L568" s="290"/>
      <c r="M568" s="290"/>
    </row>
    <row r="569" spans="11:13" s="301" customFormat="1" ht="15">
      <c r="K569" s="290"/>
      <c r="L569" s="290"/>
      <c r="M569" s="290"/>
    </row>
    <row r="570" spans="11:13" s="301" customFormat="1" ht="15">
      <c r="K570" s="290"/>
      <c r="L570" s="290"/>
      <c r="M570" s="290"/>
    </row>
    <row r="571" spans="11:13" s="301" customFormat="1" ht="15">
      <c r="K571" s="290"/>
      <c r="L571" s="290"/>
      <c r="M571" s="290"/>
    </row>
    <row r="572" spans="11:13" s="301" customFormat="1" ht="15">
      <c r="K572" s="290"/>
      <c r="L572" s="290"/>
      <c r="M572" s="290"/>
    </row>
    <row r="573" spans="11:13" s="301" customFormat="1" ht="15">
      <c r="K573" s="290"/>
      <c r="L573" s="290"/>
      <c r="M573" s="290"/>
    </row>
    <row r="574" spans="11:13" s="301" customFormat="1" ht="15">
      <c r="K574" s="290"/>
      <c r="L574" s="290"/>
      <c r="M574" s="290"/>
    </row>
    <row r="575" spans="11:13" s="301" customFormat="1" ht="15">
      <c r="K575" s="290"/>
      <c r="L575" s="290"/>
      <c r="M575" s="290"/>
    </row>
    <row r="576" spans="11:13" s="301" customFormat="1" ht="15">
      <c r="K576" s="290"/>
      <c r="L576" s="290"/>
      <c r="M576" s="290"/>
    </row>
    <row r="577" spans="11:13" s="301" customFormat="1" ht="15">
      <c r="K577" s="290"/>
      <c r="L577" s="290"/>
      <c r="M577" s="290"/>
    </row>
    <row r="578" spans="11:13" s="301" customFormat="1" ht="15">
      <c r="K578" s="290"/>
      <c r="L578" s="290"/>
      <c r="M578" s="290"/>
    </row>
    <row r="579" spans="11:13" s="301" customFormat="1" ht="15">
      <c r="K579" s="290"/>
      <c r="L579" s="290"/>
      <c r="M579" s="290"/>
    </row>
    <row r="580" spans="11:13" s="301" customFormat="1" ht="15">
      <c r="K580" s="290"/>
      <c r="L580" s="290"/>
      <c r="M580" s="290"/>
    </row>
    <row r="581" spans="11:13" s="301" customFormat="1" ht="15">
      <c r="K581" s="290"/>
      <c r="L581" s="290"/>
      <c r="M581" s="290"/>
    </row>
    <row r="582" spans="11:13" s="301" customFormat="1" ht="15">
      <c r="K582" s="290"/>
      <c r="L582" s="290"/>
      <c r="M582" s="290"/>
    </row>
    <row r="583" spans="11:13" s="301" customFormat="1" ht="15">
      <c r="K583" s="290"/>
      <c r="L583" s="290"/>
      <c r="M583" s="290"/>
    </row>
    <row r="584" spans="11:13" s="301" customFormat="1" ht="15">
      <c r="K584" s="290"/>
      <c r="L584" s="290"/>
      <c r="M584" s="290"/>
    </row>
    <row r="585" spans="11:13" s="301" customFormat="1" ht="15">
      <c r="K585" s="290"/>
      <c r="L585" s="290"/>
      <c r="M585" s="290"/>
    </row>
    <row r="586" spans="11:13" s="301" customFormat="1" ht="15">
      <c r="K586" s="290"/>
      <c r="L586" s="290"/>
      <c r="M586" s="290"/>
    </row>
    <row r="587" spans="11:13" s="301" customFormat="1" ht="15">
      <c r="K587" s="290"/>
      <c r="L587" s="290"/>
      <c r="M587" s="290"/>
    </row>
    <row r="588" spans="11:13" s="301" customFormat="1" ht="15">
      <c r="K588" s="290"/>
      <c r="L588" s="290"/>
      <c r="M588" s="290"/>
    </row>
    <row r="589" spans="11:13" s="301" customFormat="1" ht="15">
      <c r="K589" s="290"/>
      <c r="L589" s="290"/>
      <c r="M589" s="290"/>
    </row>
    <row r="590" spans="11:13" s="301" customFormat="1" ht="15">
      <c r="K590" s="290"/>
      <c r="L590" s="290"/>
      <c r="M590" s="290"/>
    </row>
    <row r="591" spans="11:13" s="301" customFormat="1" ht="15">
      <c r="K591" s="290"/>
      <c r="L591" s="290"/>
      <c r="M591" s="290"/>
    </row>
    <row r="592" spans="11:13" s="301" customFormat="1" ht="15">
      <c r="K592" s="290"/>
      <c r="L592" s="290"/>
      <c r="M592" s="290"/>
    </row>
    <row r="593" spans="11:13" s="301" customFormat="1" ht="15">
      <c r="K593" s="290"/>
      <c r="L593" s="290"/>
      <c r="M593" s="290"/>
    </row>
    <row r="594" spans="11:13" s="301" customFormat="1" ht="15">
      <c r="K594" s="290"/>
      <c r="L594" s="290"/>
      <c r="M594" s="290"/>
    </row>
    <row r="595" spans="11:13" s="301" customFormat="1" ht="15">
      <c r="K595" s="290"/>
      <c r="L595" s="290"/>
      <c r="M595" s="290"/>
    </row>
    <row r="596" spans="11:13" s="301" customFormat="1" ht="15">
      <c r="K596" s="290"/>
      <c r="L596" s="290"/>
      <c r="M596" s="290"/>
    </row>
    <row r="597" spans="11:13" s="301" customFormat="1" ht="15">
      <c r="K597" s="290"/>
      <c r="L597" s="290"/>
      <c r="M597" s="290"/>
    </row>
    <row r="598" spans="11:13" s="301" customFormat="1" ht="15">
      <c r="K598" s="290"/>
      <c r="L598" s="290"/>
      <c r="M598" s="290"/>
    </row>
    <row r="599" spans="11:13" s="301" customFormat="1" ht="15">
      <c r="K599" s="290"/>
      <c r="L599" s="290"/>
      <c r="M599" s="290"/>
    </row>
    <row r="600" spans="11:13" s="301" customFormat="1" ht="15">
      <c r="K600" s="290"/>
      <c r="L600" s="290"/>
      <c r="M600" s="290"/>
    </row>
    <row r="601" spans="11:13" s="301" customFormat="1" ht="15">
      <c r="K601" s="290"/>
      <c r="L601" s="290"/>
      <c r="M601" s="290"/>
    </row>
    <row r="602" spans="11:13" s="301" customFormat="1" ht="15">
      <c r="K602" s="290"/>
      <c r="L602" s="290"/>
      <c r="M602" s="290"/>
    </row>
    <row r="603" spans="11:13" s="301" customFormat="1" ht="15">
      <c r="K603" s="290"/>
      <c r="L603" s="290"/>
      <c r="M603" s="290"/>
    </row>
    <row r="604" spans="11:13" s="301" customFormat="1" ht="15">
      <c r="K604" s="290"/>
      <c r="L604" s="290"/>
      <c r="M604" s="290"/>
    </row>
    <row r="605" spans="11:13" s="301" customFormat="1" ht="15">
      <c r="K605" s="290"/>
      <c r="L605" s="290"/>
      <c r="M605" s="290"/>
    </row>
    <row r="606" spans="11:13" s="301" customFormat="1" ht="15">
      <c r="K606" s="290"/>
      <c r="L606" s="290"/>
      <c r="M606" s="290"/>
    </row>
    <row r="607" spans="11:13" s="301" customFormat="1" ht="15">
      <c r="K607" s="290"/>
      <c r="L607" s="290"/>
      <c r="M607" s="290"/>
    </row>
    <row r="608" spans="11:13" s="301" customFormat="1" ht="15">
      <c r="K608" s="290"/>
      <c r="L608" s="290"/>
      <c r="M608" s="290"/>
    </row>
    <row r="609" spans="11:13" s="301" customFormat="1" ht="15">
      <c r="K609" s="290"/>
      <c r="L609" s="290"/>
      <c r="M609" s="290"/>
    </row>
    <row r="610" spans="11:13" s="301" customFormat="1" ht="15">
      <c r="K610" s="290"/>
      <c r="L610" s="290"/>
      <c r="M610" s="290"/>
    </row>
    <row r="611" spans="11:13" s="301" customFormat="1" ht="15">
      <c r="K611" s="290"/>
      <c r="L611" s="290"/>
      <c r="M611" s="290"/>
    </row>
    <row r="612" spans="11:13" s="301" customFormat="1" ht="15">
      <c r="K612" s="290"/>
      <c r="L612" s="290"/>
      <c r="M612" s="290"/>
    </row>
    <row r="613" spans="11:13" s="301" customFormat="1" ht="15">
      <c r="K613" s="290"/>
      <c r="L613" s="290"/>
      <c r="M613" s="290"/>
    </row>
    <row r="614" spans="11:13" s="301" customFormat="1" ht="15">
      <c r="K614" s="290"/>
      <c r="L614" s="290"/>
      <c r="M614" s="290"/>
    </row>
    <row r="615" spans="11:13" s="301" customFormat="1" ht="15">
      <c r="K615" s="290"/>
      <c r="L615" s="290"/>
      <c r="M615" s="290"/>
    </row>
    <row r="616" spans="11:13" s="301" customFormat="1" ht="15">
      <c r="K616" s="290"/>
      <c r="L616" s="290"/>
      <c r="M616" s="290"/>
    </row>
    <row r="617" spans="11:13" s="301" customFormat="1" ht="15">
      <c r="K617" s="290"/>
      <c r="L617" s="290"/>
      <c r="M617" s="290"/>
    </row>
    <row r="618" spans="11:13" s="301" customFormat="1" ht="15">
      <c r="K618" s="290"/>
      <c r="L618" s="290"/>
      <c r="M618" s="290"/>
    </row>
    <row r="619" spans="11:13" s="301" customFormat="1" ht="15">
      <c r="K619" s="290"/>
      <c r="L619" s="290"/>
      <c r="M619" s="290"/>
    </row>
    <row r="620" spans="11:13" s="301" customFormat="1" ht="15">
      <c r="K620" s="290"/>
      <c r="L620" s="290"/>
      <c r="M620" s="290"/>
    </row>
    <row r="621" spans="11:13" s="301" customFormat="1" ht="15">
      <c r="K621" s="290"/>
      <c r="L621" s="290"/>
      <c r="M621" s="290"/>
    </row>
    <row r="622" spans="11:13" s="301" customFormat="1" ht="15">
      <c r="K622" s="290"/>
      <c r="L622" s="290"/>
      <c r="M622" s="290"/>
    </row>
    <row r="623" spans="11:13" s="301" customFormat="1" ht="15">
      <c r="K623" s="290"/>
      <c r="L623" s="290"/>
      <c r="M623" s="290"/>
    </row>
    <row r="624" spans="11:13" s="301" customFormat="1" ht="15">
      <c r="K624" s="290"/>
      <c r="L624" s="290"/>
      <c r="M624" s="290"/>
    </row>
    <row r="625" spans="11:13" s="301" customFormat="1" ht="15">
      <c r="K625" s="290"/>
      <c r="L625" s="290"/>
      <c r="M625" s="290"/>
    </row>
    <row r="626" spans="11:13" s="301" customFormat="1" ht="15">
      <c r="K626" s="290"/>
      <c r="L626" s="290"/>
      <c r="M626" s="290"/>
    </row>
    <row r="627" spans="11:13" s="301" customFormat="1" ht="15">
      <c r="K627" s="290"/>
      <c r="L627" s="290"/>
      <c r="M627" s="290"/>
    </row>
    <row r="628" spans="11:13" s="301" customFormat="1" ht="15">
      <c r="K628" s="290"/>
      <c r="L628" s="290"/>
      <c r="M628" s="290"/>
    </row>
    <row r="629" spans="11:13" s="301" customFormat="1" ht="15">
      <c r="K629" s="290"/>
      <c r="L629" s="290"/>
      <c r="M629" s="290"/>
    </row>
    <row r="630" spans="11:13" s="301" customFormat="1" ht="15">
      <c r="K630" s="290"/>
      <c r="L630" s="290"/>
      <c r="M630" s="290"/>
    </row>
    <row r="631" spans="11:13" s="301" customFormat="1" ht="15">
      <c r="K631" s="290"/>
      <c r="L631" s="290"/>
      <c r="M631" s="290"/>
    </row>
    <row r="632" spans="11:13" s="301" customFormat="1" ht="15">
      <c r="K632" s="290"/>
      <c r="L632" s="290"/>
      <c r="M632" s="290"/>
    </row>
    <row r="633" spans="11:13" s="301" customFormat="1" ht="15">
      <c r="K633" s="290"/>
      <c r="L633" s="290"/>
      <c r="M633" s="290"/>
    </row>
    <row r="634" spans="11:13" s="301" customFormat="1" ht="15">
      <c r="K634" s="290"/>
      <c r="L634" s="290"/>
      <c r="M634" s="290"/>
    </row>
    <row r="635" spans="11:13" s="301" customFormat="1" ht="15">
      <c r="K635" s="290"/>
      <c r="L635" s="290"/>
      <c r="M635" s="290"/>
    </row>
    <row r="636" spans="11:13" s="301" customFormat="1" ht="15">
      <c r="K636" s="290"/>
      <c r="L636" s="290"/>
      <c r="M636" s="290"/>
    </row>
    <row r="637" spans="11:13" s="301" customFormat="1" ht="15">
      <c r="K637" s="290"/>
      <c r="L637" s="290"/>
      <c r="M637" s="290"/>
    </row>
    <row r="638" spans="11:13" s="301" customFormat="1" ht="15">
      <c r="K638" s="290"/>
      <c r="L638" s="290"/>
      <c r="M638" s="290"/>
    </row>
    <row r="639" spans="11:13" s="301" customFormat="1" ht="15">
      <c r="K639" s="290"/>
      <c r="L639" s="290"/>
      <c r="M639" s="290"/>
    </row>
    <row r="640" spans="11:13" s="301" customFormat="1" ht="15">
      <c r="K640" s="290"/>
      <c r="L640" s="290"/>
      <c r="M640" s="290"/>
    </row>
    <row r="641" spans="11:13" s="301" customFormat="1" ht="15">
      <c r="K641" s="290"/>
      <c r="L641" s="290"/>
      <c r="M641" s="290"/>
    </row>
    <row r="642" spans="11:13" s="301" customFormat="1" ht="15">
      <c r="K642" s="290"/>
      <c r="L642" s="290"/>
      <c r="M642" s="290"/>
    </row>
    <row r="643" spans="11:13" s="301" customFormat="1" ht="15">
      <c r="K643" s="290"/>
      <c r="L643" s="290"/>
      <c r="M643" s="290"/>
    </row>
    <row r="644" spans="11:13" s="301" customFormat="1" ht="15">
      <c r="K644" s="290"/>
      <c r="L644" s="290"/>
      <c r="M644" s="290"/>
    </row>
    <row r="645" spans="11:13" s="301" customFormat="1" ht="15">
      <c r="K645" s="290"/>
      <c r="L645" s="290"/>
      <c r="M645" s="290"/>
    </row>
    <row r="646" spans="11:13" s="301" customFormat="1" ht="15">
      <c r="K646" s="290"/>
      <c r="L646" s="290"/>
      <c r="M646" s="290"/>
    </row>
    <row r="647" spans="11:13" s="301" customFormat="1" ht="15">
      <c r="K647" s="290"/>
      <c r="L647" s="290"/>
      <c r="M647" s="290"/>
    </row>
    <row r="648" spans="11:13" s="301" customFormat="1" ht="15">
      <c r="K648" s="290"/>
      <c r="L648" s="290"/>
      <c r="M648" s="290"/>
    </row>
    <row r="649" spans="11:13" s="301" customFormat="1" ht="15">
      <c r="K649" s="290"/>
      <c r="L649" s="290"/>
      <c r="M649" s="290"/>
    </row>
    <row r="650" spans="11:13" s="301" customFormat="1" ht="15">
      <c r="K650" s="290"/>
      <c r="L650" s="290"/>
      <c r="M650" s="290"/>
    </row>
    <row r="651" spans="11:13" s="301" customFormat="1" ht="15">
      <c r="K651" s="290"/>
      <c r="L651" s="290"/>
      <c r="M651" s="290"/>
    </row>
    <row r="652" spans="11:13" s="301" customFormat="1" ht="15">
      <c r="K652" s="290"/>
      <c r="L652" s="290"/>
      <c r="M652" s="290"/>
    </row>
    <row r="653" spans="11:13" s="301" customFormat="1" ht="15">
      <c r="K653" s="290"/>
      <c r="L653" s="290"/>
      <c r="M653" s="290"/>
    </row>
    <row r="654" spans="11:13" s="301" customFormat="1" ht="15">
      <c r="K654" s="290"/>
      <c r="L654" s="290"/>
      <c r="M654" s="290"/>
    </row>
    <row r="655" spans="11:13" s="301" customFormat="1" ht="15">
      <c r="K655" s="290"/>
      <c r="L655" s="290"/>
      <c r="M655" s="290"/>
    </row>
    <row r="656" spans="11:13" s="301" customFormat="1" ht="15">
      <c r="K656" s="290"/>
      <c r="L656" s="290"/>
      <c r="M656" s="290"/>
    </row>
    <row r="657" spans="11:13" s="301" customFormat="1" ht="15">
      <c r="K657" s="290"/>
      <c r="L657" s="290"/>
      <c r="M657" s="290"/>
    </row>
    <row r="658" spans="11:13" s="301" customFormat="1" ht="15">
      <c r="K658" s="290"/>
      <c r="L658" s="290"/>
      <c r="M658" s="290"/>
    </row>
    <row r="659" spans="11:13" s="301" customFormat="1" ht="15">
      <c r="K659" s="290"/>
      <c r="L659" s="290"/>
      <c r="M659" s="290"/>
    </row>
    <row r="660" spans="11:13" s="301" customFormat="1" ht="15">
      <c r="K660" s="290"/>
      <c r="L660" s="290"/>
      <c r="M660" s="290"/>
    </row>
    <row r="661" spans="11:13" s="301" customFormat="1" ht="15">
      <c r="K661" s="290"/>
      <c r="L661" s="290"/>
      <c r="M661" s="290"/>
    </row>
    <row r="662" spans="11:13" s="301" customFormat="1" ht="15">
      <c r="K662" s="290"/>
      <c r="L662" s="290"/>
      <c r="M662" s="290"/>
    </row>
    <row r="663" spans="11:13" s="301" customFormat="1" ht="15">
      <c r="K663" s="290"/>
      <c r="L663" s="290"/>
      <c r="M663" s="290"/>
    </row>
    <row r="664" spans="11:13" s="301" customFormat="1" ht="15">
      <c r="K664" s="290"/>
      <c r="L664" s="290"/>
      <c r="M664" s="290"/>
    </row>
    <row r="665" spans="11:13" s="301" customFormat="1" ht="15">
      <c r="K665" s="290"/>
      <c r="L665" s="290"/>
      <c r="M665" s="290"/>
    </row>
    <row r="666" spans="11:13" s="301" customFormat="1" ht="15">
      <c r="K666" s="290"/>
      <c r="L666" s="290"/>
      <c r="M666" s="290"/>
    </row>
    <row r="667" spans="11:13" s="301" customFormat="1" ht="15">
      <c r="K667" s="290"/>
      <c r="L667" s="290"/>
      <c r="M667" s="290"/>
    </row>
    <row r="668" spans="11:13" s="301" customFormat="1" ht="15">
      <c r="K668" s="290"/>
      <c r="L668" s="290"/>
      <c r="M668" s="290"/>
    </row>
    <row r="669" spans="11:13" s="301" customFormat="1" ht="15">
      <c r="K669" s="290"/>
      <c r="L669" s="290"/>
      <c r="M669" s="290"/>
    </row>
    <row r="670" spans="11:13" s="301" customFormat="1" ht="15">
      <c r="K670" s="290"/>
      <c r="L670" s="290"/>
      <c r="M670" s="290"/>
    </row>
    <row r="671" spans="11:13" s="301" customFormat="1" ht="15">
      <c r="K671" s="290"/>
      <c r="L671" s="290"/>
      <c r="M671" s="290"/>
    </row>
    <row r="672" spans="11:13" s="301" customFormat="1" ht="15">
      <c r="K672" s="290"/>
      <c r="L672" s="290"/>
      <c r="M672" s="290"/>
    </row>
    <row r="673" spans="11:13" s="301" customFormat="1" ht="15">
      <c r="K673" s="290"/>
      <c r="L673" s="290"/>
      <c r="M673" s="290"/>
    </row>
    <row r="674" spans="11:13" s="301" customFormat="1" ht="15">
      <c r="K674" s="290"/>
      <c r="L674" s="290"/>
      <c r="M674" s="290"/>
    </row>
    <row r="675" spans="11:13" s="301" customFormat="1" ht="15">
      <c r="K675" s="290"/>
      <c r="L675" s="290"/>
      <c r="M675" s="290"/>
    </row>
    <row r="676" spans="11:13" s="301" customFormat="1" ht="15">
      <c r="K676" s="290"/>
      <c r="L676" s="290"/>
      <c r="M676" s="290"/>
    </row>
    <row r="677" spans="11:13" s="301" customFormat="1" ht="15">
      <c r="K677" s="290"/>
      <c r="L677" s="290"/>
      <c r="M677" s="290"/>
    </row>
    <row r="678" spans="11:13" s="301" customFormat="1" ht="15">
      <c r="K678" s="290"/>
      <c r="L678" s="290"/>
      <c r="M678" s="290"/>
    </row>
    <row r="679" spans="11:13" s="301" customFormat="1" ht="15">
      <c r="K679" s="290"/>
      <c r="L679" s="290"/>
      <c r="M679" s="290"/>
    </row>
    <row r="680" spans="11:13" s="301" customFormat="1" ht="15">
      <c r="K680" s="290"/>
      <c r="L680" s="290"/>
      <c r="M680" s="290"/>
    </row>
    <row r="681" spans="11:13" s="301" customFormat="1" ht="15">
      <c r="K681" s="290"/>
      <c r="L681" s="290"/>
      <c r="M681" s="290"/>
    </row>
    <row r="682" spans="11:13" s="301" customFormat="1" ht="15">
      <c r="K682" s="290"/>
      <c r="L682" s="290"/>
      <c r="M682" s="290"/>
    </row>
    <row r="683" spans="11:13" s="301" customFormat="1" ht="15">
      <c r="K683" s="290"/>
      <c r="L683" s="290"/>
      <c r="M683" s="290"/>
    </row>
    <row r="684" spans="11:13" s="301" customFormat="1" ht="15">
      <c r="K684" s="290"/>
      <c r="L684" s="290"/>
      <c r="M684" s="290"/>
    </row>
    <row r="685" spans="11:13" s="301" customFormat="1" ht="15">
      <c r="K685" s="290"/>
      <c r="L685" s="290"/>
      <c r="M685" s="290"/>
    </row>
    <row r="686" spans="11:13" s="301" customFormat="1" ht="15">
      <c r="K686" s="290"/>
      <c r="L686" s="290"/>
      <c r="M686" s="290"/>
    </row>
    <row r="687" spans="11:13" s="301" customFormat="1" ht="15">
      <c r="K687" s="290"/>
      <c r="L687" s="290"/>
      <c r="M687" s="290"/>
    </row>
    <row r="688" spans="11:13" s="301" customFormat="1" ht="15">
      <c r="K688" s="290"/>
      <c r="L688" s="290"/>
      <c r="M688" s="290"/>
    </row>
    <row r="689" spans="11:13" s="301" customFormat="1" ht="15">
      <c r="K689" s="290"/>
      <c r="L689" s="290"/>
      <c r="M689" s="290"/>
    </row>
    <row r="690" spans="11:13" s="301" customFormat="1" ht="15">
      <c r="K690" s="290"/>
      <c r="L690" s="290"/>
      <c r="M690" s="290"/>
    </row>
    <row r="691" spans="11:13" s="301" customFormat="1" ht="15">
      <c r="K691" s="290"/>
      <c r="L691" s="290"/>
      <c r="M691" s="290"/>
    </row>
    <row r="692" spans="11:13" s="301" customFormat="1" ht="15">
      <c r="K692" s="290"/>
      <c r="L692" s="290"/>
      <c r="M692" s="290"/>
    </row>
    <row r="693" spans="11:13" s="301" customFormat="1" ht="15">
      <c r="K693" s="290"/>
      <c r="L693" s="290"/>
      <c r="M693" s="290"/>
    </row>
    <row r="694" spans="11:13" s="301" customFormat="1" ht="15">
      <c r="K694" s="290"/>
      <c r="L694" s="290"/>
      <c r="M694" s="290"/>
    </row>
    <row r="695" spans="11:13" s="301" customFormat="1" ht="15">
      <c r="K695" s="290"/>
      <c r="L695" s="290"/>
      <c r="M695" s="290"/>
    </row>
    <row r="696" spans="11:13" s="301" customFormat="1" ht="15">
      <c r="K696" s="290"/>
      <c r="L696" s="290"/>
      <c r="M696" s="290"/>
    </row>
    <row r="697" spans="11:13" s="301" customFormat="1" ht="15">
      <c r="K697" s="290"/>
      <c r="L697" s="290"/>
      <c r="M697" s="290"/>
    </row>
    <row r="698" spans="11:13" s="301" customFormat="1" ht="15">
      <c r="K698" s="290"/>
      <c r="L698" s="290"/>
      <c r="M698" s="290"/>
    </row>
    <row r="699" spans="11:13" s="301" customFormat="1" ht="15">
      <c r="K699" s="290"/>
      <c r="L699" s="290"/>
      <c r="M699" s="290"/>
    </row>
    <row r="700" spans="11:13" s="301" customFormat="1" ht="15">
      <c r="K700" s="290"/>
      <c r="L700" s="290"/>
      <c r="M700" s="290"/>
    </row>
    <row r="701" spans="11:13" s="301" customFormat="1" ht="15">
      <c r="K701" s="290"/>
      <c r="L701" s="290"/>
      <c r="M701" s="290"/>
    </row>
    <row r="702" spans="11:13" s="301" customFormat="1" ht="15">
      <c r="K702" s="290"/>
      <c r="L702" s="290"/>
      <c r="M702" s="290"/>
    </row>
    <row r="703" spans="11:13" s="301" customFormat="1" ht="15">
      <c r="K703" s="290"/>
      <c r="L703" s="290"/>
      <c r="M703" s="290"/>
    </row>
    <row r="704" spans="11:13" s="301" customFormat="1" ht="15">
      <c r="K704" s="290"/>
      <c r="L704" s="290"/>
      <c r="M704" s="290"/>
    </row>
    <row r="705" spans="11:13" s="301" customFormat="1" ht="15">
      <c r="K705" s="290"/>
      <c r="L705" s="290"/>
      <c r="M705" s="290"/>
    </row>
    <row r="706" spans="11:13" s="301" customFormat="1" ht="15">
      <c r="K706" s="290"/>
      <c r="L706" s="290"/>
      <c r="M706" s="290"/>
    </row>
    <row r="707" spans="11:13" s="301" customFormat="1" ht="15">
      <c r="K707" s="290"/>
      <c r="L707" s="290"/>
      <c r="M707" s="290"/>
    </row>
    <row r="708" spans="11:13" s="301" customFormat="1" ht="15">
      <c r="K708" s="290"/>
      <c r="L708" s="290"/>
      <c r="M708" s="290"/>
    </row>
    <row r="709" spans="11:13" s="301" customFormat="1" ht="15">
      <c r="K709" s="290"/>
      <c r="L709" s="290"/>
      <c r="M709" s="290"/>
    </row>
    <row r="710" spans="11:13" s="301" customFormat="1" ht="15">
      <c r="K710" s="290"/>
      <c r="L710" s="290"/>
      <c r="M710" s="290"/>
    </row>
    <row r="711" spans="11:13" s="301" customFormat="1" ht="15">
      <c r="K711" s="290"/>
      <c r="L711" s="290"/>
      <c r="M711" s="290"/>
    </row>
    <row r="712" spans="11:13" s="301" customFormat="1" ht="15">
      <c r="K712" s="290"/>
      <c r="L712" s="290"/>
      <c r="M712" s="290"/>
    </row>
    <row r="713" spans="11:13" s="301" customFormat="1" ht="15">
      <c r="K713" s="290"/>
      <c r="L713" s="290"/>
      <c r="M713" s="290"/>
    </row>
    <row r="714" spans="11:13" s="301" customFormat="1" ht="15">
      <c r="K714" s="290"/>
      <c r="L714" s="290"/>
      <c r="M714" s="290"/>
    </row>
    <row r="715" spans="11:13" s="301" customFormat="1" ht="15">
      <c r="K715" s="290"/>
      <c r="L715" s="290"/>
      <c r="M715" s="290"/>
    </row>
    <row r="716" spans="11:13" s="301" customFormat="1" ht="15">
      <c r="K716" s="290"/>
      <c r="L716" s="290"/>
      <c r="M716" s="290"/>
    </row>
    <row r="717" spans="11:13" s="301" customFormat="1" ht="15">
      <c r="K717" s="290"/>
      <c r="L717" s="290"/>
      <c r="M717" s="290"/>
    </row>
    <row r="718" spans="11:13" s="301" customFormat="1" ht="15">
      <c r="K718" s="290"/>
      <c r="L718" s="290"/>
      <c r="M718" s="290"/>
    </row>
    <row r="719" spans="11:13" s="301" customFormat="1" ht="15">
      <c r="K719" s="290"/>
      <c r="L719" s="290"/>
      <c r="M719" s="290"/>
    </row>
    <row r="720" spans="11:13" s="301" customFormat="1" ht="15">
      <c r="K720" s="290"/>
      <c r="L720" s="290"/>
      <c r="M720" s="290"/>
    </row>
    <row r="721" spans="11:13" s="301" customFormat="1" ht="15">
      <c r="K721" s="290"/>
      <c r="L721" s="290"/>
      <c r="M721" s="290"/>
    </row>
    <row r="722" spans="11:13" s="301" customFormat="1" ht="15">
      <c r="K722" s="290"/>
      <c r="L722" s="290"/>
      <c r="M722" s="290"/>
    </row>
    <row r="723" spans="11:13" s="301" customFormat="1" ht="15">
      <c r="K723" s="290"/>
      <c r="L723" s="290"/>
      <c r="M723" s="290"/>
    </row>
    <row r="724" spans="11:13" s="301" customFormat="1" ht="15">
      <c r="K724" s="290"/>
      <c r="L724" s="290"/>
      <c r="M724" s="290"/>
    </row>
    <row r="725" spans="11:13" s="301" customFormat="1" ht="15">
      <c r="K725" s="290"/>
      <c r="L725" s="290"/>
      <c r="M725" s="290"/>
    </row>
    <row r="726" spans="11:13" s="301" customFormat="1" ht="15">
      <c r="K726" s="290"/>
      <c r="L726" s="290"/>
      <c r="M726" s="290"/>
    </row>
    <row r="727" spans="11:13" s="301" customFormat="1" ht="15">
      <c r="K727" s="290"/>
      <c r="L727" s="290"/>
      <c r="M727" s="290"/>
    </row>
    <row r="728" spans="11:13" s="301" customFormat="1" ht="15">
      <c r="K728" s="290"/>
      <c r="L728" s="290"/>
      <c r="M728" s="290"/>
    </row>
    <row r="729" spans="11:13" s="301" customFormat="1" ht="15">
      <c r="K729" s="290"/>
      <c r="L729" s="290"/>
      <c r="M729" s="290"/>
    </row>
    <row r="730" spans="11:13" s="301" customFormat="1" ht="15">
      <c r="K730" s="290"/>
      <c r="L730" s="290"/>
      <c r="M730" s="290"/>
    </row>
    <row r="731" spans="11:13" s="301" customFormat="1" ht="15">
      <c r="K731" s="290"/>
      <c r="L731" s="290"/>
      <c r="M731" s="290"/>
    </row>
    <row r="732" spans="11:13" s="301" customFormat="1" ht="15">
      <c r="K732" s="290"/>
      <c r="L732" s="290"/>
      <c r="M732" s="290"/>
    </row>
    <row r="733" spans="11:13" s="301" customFormat="1" ht="15">
      <c r="K733" s="290"/>
      <c r="L733" s="290"/>
      <c r="M733" s="290"/>
    </row>
    <row r="734" spans="11:13" s="301" customFormat="1" ht="15">
      <c r="K734" s="290"/>
      <c r="L734" s="290"/>
      <c r="M734" s="290"/>
    </row>
    <row r="735" spans="11:13" s="301" customFormat="1" ht="15">
      <c r="K735" s="290"/>
      <c r="L735" s="290"/>
      <c r="M735" s="290"/>
    </row>
    <row r="736" spans="11:13" s="301" customFormat="1" ht="15">
      <c r="K736" s="290"/>
      <c r="L736" s="290"/>
      <c r="M736" s="290"/>
    </row>
    <row r="737" spans="11:13" s="301" customFormat="1" ht="15">
      <c r="K737" s="290"/>
      <c r="L737" s="290"/>
      <c r="M737" s="290"/>
    </row>
    <row r="738" spans="11:13" s="301" customFormat="1" ht="15">
      <c r="K738" s="290"/>
      <c r="L738" s="290"/>
      <c r="M738" s="290"/>
    </row>
    <row r="739" spans="11:13" s="301" customFormat="1" ht="15">
      <c r="K739" s="290"/>
      <c r="L739" s="290"/>
      <c r="M739" s="290"/>
    </row>
    <row r="740" spans="11:13" s="301" customFormat="1" ht="15">
      <c r="K740" s="290"/>
      <c r="L740" s="290"/>
      <c r="M740" s="290"/>
    </row>
    <row r="741" spans="11:13" s="301" customFormat="1" ht="15">
      <c r="K741" s="290"/>
      <c r="L741" s="290"/>
      <c r="M741" s="290"/>
    </row>
    <row r="742" spans="11:13" s="301" customFormat="1" ht="15">
      <c r="K742" s="290"/>
      <c r="L742" s="290"/>
      <c r="M742" s="290"/>
    </row>
    <row r="743" spans="11:13" s="301" customFormat="1" ht="15">
      <c r="K743" s="290"/>
      <c r="L743" s="290"/>
      <c r="M743" s="290"/>
    </row>
    <row r="744" spans="11:13" s="301" customFormat="1" ht="15">
      <c r="K744" s="290"/>
      <c r="L744" s="290"/>
      <c r="M744" s="290"/>
    </row>
    <row r="745" spans="11:13" s="301" customFormat="1" ht="15">
      <c r="K745" s="290"/>
      <c r="L745" s="290"/>
      <c r="M745" s="290"/>
    </row>
    <row r="746" spans="11:13" s="301" customFormat="1" ht="15">
      <c r="K746" s="290"/>
      <c r="L746" s="290"/>
      <c r="M746" s="290"/>
    </row>
    <row r="747" spans="11:13" s="301" customFormat="1" ht="15">
      <c r="K747" s="290"/>
      <c r="L747" s="290"/>
      <c r="M747" s="290"/>
    </row>
    <row r="748" spans="11:13" s="301" customFormat="1" ht="15">
      <c r="K748" s="290"/>
      <c r="L748" s="290"/>
      <c r="M748" s="290"/>
    </row>
    <row r="749" spans="11:13" s="301" customFormat="1" ht="15">
      <c r="K749" s="290"/>
      <c r="L749" s="290"/>
      <c r="M749" s="290"/>
    </row>
    <row r="750" spans="11:13" s="301" customFormat="1" ht="15">
      <c r="K750" s="290"/>
      <c r="L750" s="290"/>
      <c r="M750" s="290"/>
    </row>
    <row r="751" spans="11:13" s="301" customFormat="1" ht="15">
      <c r="K751" s="290"/>
      <c r="L751" s="290"/>
      <c r="M751" s="290"/>
    </row>
    <row r="752" spans="11:13" s="301" customFormat="1" ht="15">
      <c r="K752" s="290"/>
      <c r="L752" s="290"/>
      <c r="M752" s="290"/>
    </row>
    <row r="753" spans="11:13" s="301" customFormat="1" ht="15">
      <c r="K753" s="290"/>
      <c r="L753" s="290"/>
      <c r="M753" s="290"/>
    </row>
    <row r="754" spans="11:13" s="301" customFormat="1" ht="15">
      <c r="K754" s="290"/>
      <c r="L754" s="290"/>
      <c r="M754" s="290"/>
    </row>
    <row r="755" spans="11:13" s="301" customFormat="1" ht="15">
      <c r="K755" s="290"/>
      <c r="L755" s="290"/>
      <c r="M755" s="290"/>
    </row>
    <row r="756" spans="11:13" s="301" customFormat="1" ht="15">
      <c r="K756" s="290"/>
      <c r="L756" s="290"/>
      <c r="M756" s="290"/>
    </row>
    <row r="757" spans="11:13" s="301" customFormat="1" ht="15">
      <c r="K757" s="290"/>
      <c r="L757" s="290"/>
      <c r="M757" s="290"/>
    </row>
    <row r="758" spans="11:13" s="301" customFormat="1" ht="15">
      <c r="K758" s="290"/>
      <c r="L758" s="290"/>
      <c r="M758" s="290"/>
    </row>
    <row r="759" spans="11:13" s="301" customFormat="1" ht="15">
      <c r="K759" s="290"/>
      <c r="L759" s="290"/>
      <c r="M759" s="290"/>
    </row>
    <row r="760" spans="11:13" s="301" customFormat="1" ht="15">
      <c r="K760" s="290"/>
      <c r="L760" s="290"/>
      <c r="M760" s="290"/>
    </row>
    <row r="761" spans="11:13" s="301" customFormat="1" ht="15">
      <c r="K761" s="290"/>
      <c r="L761" s="290"/>
      <c r="M761" s="290"/>
    </row>
    <row r="762" spans="11:13" s="301" customFormat="1" ht="15">
      <c r="K762" s="290"/>
      <c r="L762" s="290"/>
      <c r="M762" s="290"/>
    </row>
    <row r="763" spans="11:13" s="301" customFormat="1" ht="15">
      <c r="K763" s="290"/>
      <c r="L763" s="290"/>
      <c r="M763" s="290"/>
    </row>
    <row r="764" spans="11:13" s="301" customFormat="1" ht="15">
      <c r="K764" s="290"/>
      <c r="L764" s="290"/>
      <c r="M764" s="290"/>
    </row>
    <row r="765" spans="11:13" s="301" customFormat="1" ht="15">
      <c r="K765" s="290"/>
      <c r="L765" s="290"/>
      <c r="M765" s="290"/>
    </row>
    <row r="766" spans="11:13" s="301" customFormat="1" ht="15">
      <c r="K766" s="290"/>
      <c r="L766" s="290"/>
      <c r="M766" s="290"/>
    </row>
    <row r="767" spans="11:13" s="301" customFormat="1" ht="15">
      <c r="K767" s="290"/>
      <c r="L767" s="290"/>
      <c r="M767" s="290"/>
    </row>
    <row r="768" spans="11:13" s="301" customFormat="1" ht="15">
      <c r="K768" s="290"/>
      <c r="L768" s="290"/>
      <c r="M768" s="290"/>
    </row>
    <row r="769" spans="11:13" s="301" customFormat="1" ht="15">
      <c r="K769" s="290"/>
      <c r="L769" s="290"/>
      <c r="M769" s="290"/>
    </row>
    <row r="770" spans="11:13" s="301" customFormat="1" ht="15">
      <c r="K770" s="290"/>
      <c r="L770" s="290"/>
      <c r="M770" s="290"/>
    </row>
    <row r="771" spans="11:13" s="301" customFormat="1" ht="15">
      <c r="K771" s="290"/>
      <c r="L771" s="290"/>
      <c r="M771" s="290"/>
    </row>
    <row r="772" spans="11:13" s="301" customFormat="1" ht="15">
      <c r="K772" s="290"/>
      <c r="L772" s="290"/>
      <c r="M772" s="290"/>
    </row>
    <row r="773" spans="11:13" s="301" customFormat="1" ht="15">
      <c r="K773" s="290"/>
      <c r="L773" s="290"/>
      <c r="M773" s="290"/>
    </row>
    <row r="774" spans="11:13" s="301" customFormat="1" ht="15">
      <c r="K774" s="290"/>
      <c r="L774" s="290"/>
      <c r="M774" s="290"/>
    </row>
    <row r="775" spans="11:13" s="301" customFormat="1" ht="15">
      <c r="K775" s="290"/>
      <c r="L775" s="290"/>
      <c r="M775" s="290"/>
    </row>
    <row r="776" spans="11:13" s="301" customFormat="1" ht="15">
      <c r="K776" s="290"/>
      <c r="L776" s="290"/>
      <c r="M776" s="290"/>
    </row>
    <row r="777" spans="11:13" s="301" customFormat="1" ht="15">
      <c r="K777" s="290"/>
      <c r="L777" s="290"/>
      <c r="M777" s="290"/>
    </row>
    <row r="778" spans="11:13" s="301" customFormat="1" ht="15">
      <c r="K778" s="290"/>
      <c r="L778" s="290"/>
      <c r="M778" s="290"/>
    </row>
    <row r="779" spans="11:13" s="301" customFormat="1" ht="15">
      <c r="K779" s="290"/>
      <c r="L779" s="290"/>
      <c r="M779" s="290"/>
    </row>
    <row r="780" spans="11:13" s="301" customFormat="1" ht="15">
      <c r="K780" s="290"/>
      <c r="L780" s="290"/>
      <c r="M780" s="290"/>
    </row>
    <row r="781" spans="11:13" s="301" customFormat="1" ht="15">
      <c r="K781" s="290"/>
      <c r="L781" s="290"/>
      <c r="M781" s="290"/>
    </row>
    <row r="782" spans="11:13" s="301" customFormat="1" ht="15">
      <c r="K782" s="290"/>
      <c r="L782" s="290"/>
      <c r="M782" s="290"/>
    </row>
    <row r="783" spans="11:13" s="301" customFormat="1" ht="15">
      <c r="K783" s="290"/>
      <c r="L783" s="290"/>
      <c r="M783" s="290"/>
    </row>
    <row r="784" spans="11:13" s="301" customFormat="1" ht="15">
      <c r="K784" s="290"/>
      <c r="L784" s="290"/>
      <c r="M784" s="290"/>
    </row>
    <row r="785" spans="11:13" s="301" customFormat="1" ht="15">
      <c r="K785" s="290"/>
      <c r="L785" s="290"/>
      <c r="M785" s="290"/>
    </row>
    <row r="786" spans="11:13" s="301" customFormat="1" ht="15">
      <c r="K786" s="290"/>
      <c r="L786" s="290"/>
      <c r="M786" s="290"/>
    </row>
    <row r="787" spans="11:13" s="301" customFormat="1" ht="15">
      <c r="K787" s="290"/>
      <c r="L787" s="290"/>
      <c r="M787" s="290"/>
    </row>
    <row r="788" spans="11:13" s="301" customFormat="1" ht="15">
      <c r="K788" s="290"/>
      <c r="L788" s="290"/>
      <c r="M788" s="290"/>
    </row>
    <row r="789" spans="11:13" s="301" customFormat="1" ht="15">
      <c r="K789" s="290"/>
      <c r="L789" s="290"/>
      <c r="M789" s="290"/>
    </row>
    <row r="790" spans="11:13" s="301" customFormat="1" ht="15">
      <c r="K790" s="290"/>
      <c r="L790" s="290"/>
      <c r="M790" s="290"/>
    </row>
    <row r="791" spans="11:13" s="301" customFormat="1" ht="15">
      <c r="K791" s="290"/>
      <c r="L791" s="290"/>
      <c r="M791" s="290"/>
    </row>
    <row r="792" spans="11:13" s="301" customFormat="1" ht="15">
      <c r="K792" s="290"/>
      <c r="L792" s="290"/>
      <c r="M792" s="290"/>
    </row>
    <row r="793" spans="11:13" s="301" customFormat="1" ht="15">
      <c r="K793" s="290"/>
      <c r="L793" s="290"/>
      <c r="M793" s="290"/>
    </row>
    <row r="794" spans="11:13" s="301" customFormat="1" ht="15">
      <c r="K794" s="290"/>
      <c r="L794" s="290"/>
      <c r="M794" s="290"/>
    </row>
    <row r="795" spans="11:13" s="301" customFormat="1" ht="15">
      <c r="K795" s="290"/>
      <c r="L795" s="290"/>
      <c r="M795" s="290"/>
    </row>
    <row r="796" spans="11:13" s="301" customFormat="1" ht="15">
      <c r="K796" s="290"/>
      <c r="L796" s="290"/>
      <c r="M796" s="290"/>
    </row>
    <row r="797" spans="11:13" s="301" customFormat="1" ht="15">
      <c r="K797" s="290"/>
      <c r="L797" s="290"/>
      <c r="M797" s="290"/>
    </row>
    <row r="798" spans="11:13" s="301" customFormat="1" ht="15">
      <c r="K798" s="290"/>
      <c r="L798" s="290"/>
      <c r="M798" s="290"/>
    </row>
    <row r="799" spans="11:13" s="301" customFormat="1" ht="15">
      <c r="K799" s="290"/>
      <c r="L799" s="290"/>
      <c r="M799" s="290"/>
    </row>
    <row r="800" spans="11:13" s="301" customFormat="1" ht="15">
      <c r="K800" s="290"/>
      <c r="L800" s="290"/>
      <c r="M800" s="290"/>
    </row>
    <row r="801" spans="11:13" s="301" customFormat="1" ht="15">
      <c r="K801" s="290"/>
      <c r="L801" s="290"/>
      <c r="M801" s="290"/>
    </row>
    <row r="802" spans="11:13" s="301" customFormat="1" ht="15">
      <c r="K802" s="290"/>
      <c r="L802" s="290"/>
      <c r="M802" s="290"/>
    </row>
    <row r="803" spans="11:13" s="301" customFormat="1" ht="15">
      <c r="K803" s="290"/>
      <c r="L803" s="290"/>
      <c r="M803" s="290"/>
    </row>
    <row r="804" spans="11:13" s="301" customFormat="1" ht="15">
      <c r="K804" s="290"/>
      <c r="L804" s="290"/>
      <c r="M804" s="290"/>
    </row>
    <row r="805" spans="11:13" s="301" customFormat="1" ht="15">
      <c r="K805" s="290"/>
      <c r="L805" s="290"/>
      <c r="M805" s="290"/>
    </row>
    <row r="806" spans="11:13" s="301" customFormat="1" ht="15">
      <c r="K806" s="290"/>
      <c r="L806" s="290"/>
      <c r="M806" s="290"/>
    </row>
    <row r="807" spans="11:13" s="301" customFormat="1" ht="15">
      <c r="K807" s="290"/>
      <c r="L807" s="290"/>
      <c r="M807" s="290"/>
    </row>
    <row r="808" spans="11:13" s="301" customFormat="1" ht="15">
      <c r="K808" s="290"/>
      <c r="L808" s="290"/>
      <c r="M808" s="290"/>
    </row>
    <row r="809" spans="11:13" s="301" customFormat="1" ht="15">
      <c r="K809" s="290"/>
      <c r="L809" s="290"/>
      <c r="M809" s="290"/>
    </row>
    <row r="810" spans="11:13" s="301" customFormat="1" ht="15">
      <c r="K810" s="290"/>
      <c r="L810" s="290"/>
      <c r="M810" s="290"/>
    </row>
    <row r="811" spans="11:13" s="301" customFormat="1" ht="15">
      <c r="K811" s="290"/>
      <c r="L811" s="290"/>
      <c r="M811" s="290"/>
    </row>
    <row r="812" spans="11:13" s="301" customFormat="1" ht="15">
      <c r="K812" s="290"/>
      <c r="L812" s="290"/>
      <c r="M812" s="290"/>
    </row>
    <row r="813" spans="11:13" s="301" customFormat="1" ht="15">
      <c r="K813" s="290"/>
      <c r="L813" s="290"/>
      <c r="M813" s="290"/>
    </row>
    <row r="814" spans="11:13" s="301" customFormat="1" ht="15">
      <c r="K814" s="290"/>
      <c r="L814" s="290"/>
      <c r="M814" s="290"/>
    </row>
    <row r="815" spans="11:13" s="301" customFormat="1" ht="15">
      <c r="K815" s="290"/>
      <c r="L815" s="290"/>
      <c r="M815" s="290"/>
    </row>
    <row r="816" spans="11:13" s="301" customFormat="1" ht="15">
      <c r="K816" s="290"/>
      <c r="L816" s="290"/>
      <c r="M816" s="290"/>
    </row>
    <row r="817" spans="11:13" s="301" customFormat="1" ht="15">
      <c r="K817" s="290"/>
      <c r="L817" s="290"/>
      <c r="M817" s="290"/>
    </row>
    <row r="818" spans="11:13" s="301" customFormat="1" ht="15">
      <c r="K818" s="290"/>
      <c r="L818" s="290"/>
      <c r="M818" s="290"/>
    </row>
    <row r="819" spans="11:13" s="301" customFormat="1" ht="15">
      <c r="K819" s="290"/>
      <c r="L819" s="290"/>
      <c r="M819" s="290"/>
    </row>
    <row r="820" spans="11:13" s="301" customFormat="1" ht="15">
      <c r="K820" s="290"/>
      <c r="L820" s="290"/>
      <c r="M820" s="290"/>
    </row>
    <row r="821" spans="11:13" s="301" customFormat="1" ht="15">
      <c r="K821" s="290"/>
      <c r="L821" s="290"/>
      <c r="M821" s="290"/>
    </row>
    <row r="822" spans="11:13" s="301" customFormat="1" ht="15">
      <c r="K822" s="290"/>
      <c r="L822" s="290"/>
      <c r="M822" s="290"/>
    </row>
    <row r="823" spans="11:13" s="301" customFormat="1" ht="15">
      <c r="K823" s="290"/>
      <c r="L823" s="290"/>
      <c r="M823" s="290"/>
    </row>
    <row r="824" spans="11:13" s="301" customFormat="1" ht="15">
      <c r="K824" s="290"/>
      <c r="L824" s="290"/>
      <c r="M824" s="290"/>
    </row>
    <row r="825" spans="11:13" s="301" customFormat="1" ht="15">
      <c r="K825" s="290"/>
      <c r="L825" s="290"/>
      <c r="M825" s="290"/>
    </row>
    <row r="826" spans="11:13" s="301" customFormat="1" ht="15">
      <c r="K826" s="290"/>
      <c r="L826" s="290"/>
      <c r="M826" s="290"/>
    </row>
    <row r="827" spans="11:13" s="301" customFormat="1" ht="15">
      <c r="K827" s="290"/>
      <c r="L827" s="290"/>
      <c r="M827" s="290"/>
    </row>
    <row r="828" spans="11:13" s="301" customFormat="1" ht="15">
      <c r="K828" s="290"/>
      <c r="L828" s="290"/>
      <c r="M828" s="290"/>
    </row>
    <row r="829" spans="11:13" s="301" customFormat="1" ht="15">
      <c r="K829" s="290"/>
      <c r="L829" s="290"/>
      <c r="M829" s="290"/>
    </row>
    <row r="830" spans="11:13" s="301" customFormat="1" ht="15">
      <c r="K830" s="290"/>
      <c r="L830" s="290"/>
      <c r="M830" s="290"/>
    </row>
    <row r="831" spans="11:13" s="301" customFormat="1" ht="15">
      <c r="K831" s="290"/>
      <c r="L831" s="290"/>
      <c r="M831" s="290"/>
    </row>
    <row r="832" spans="11:13" s="301" customFormat="1" ht="15">
      <c r="K832" s="290"/>
      <c r="L832" s="290"/>
      <c r="M832" s="290"/>
    </row>
    <row r="833" spans="11:13" s="301" customFormat="1" ht="15">
      <c r="K833" s="290"/>
      <c r="L833" s="290"/>
      <c r="M833" s="290"/>
    </row>
    <row r="834" spans="11:13" s="301" customFormat="1" ht="15">
      <c r="K834" s="290"/>
      <c r="L834" s="290"/>
      <c r="M834" s="290"/>
    </row>
    <row r="835" spans="11:13" s="301" customFormat="1" ht="15">
      <c r="K835" s="290"/>
      <c r="L835" s="290"/>
      <c r="M835" s="290"/>
    </row>
    <row r="836" spans="11:13" s="301" customFormat="1" ht="15">
      <c r="K836" s="290"/>
      <c r="L836" s="290"/>
      <c r="M836" s="290"/>
    </row>
    <row r="837" spans="11:13" s="301" customFormat="1" ht="15">
      <c r="K837" s="290"/>
      <c r="L837" s="290"/>
      <c r="M837" s="290"/>
    </row>
    <row r="838" spans="11:13" s="301" customFormat="1" ht="15">
      <c r="K838" s="290"/>
      <c r="L838" s="290"/>
      <c r="M838" s="290"/>
    </row>
    <row r="839" spans="11:13" s="301" customFormat="1" ht="15">
      <c r="K839" s="290"/>
      <c r="L839" s="290"/>
      <c r="M839" s="290"/>
    </row>
    <row r="840" spans="11:13" s="301" customFormat="1" ht="15">
      <c r="K840" s="290"/>
      <c r="L840" s="290"/>
      <c r="M840" s="290"/>
    </row>
    <row r="841" spans="11:13" s="301" customFormat="1" ht="15">
      <c r="K841" s="290"/>
      <c r="L841" s="290"/>
      <c r="M841" s="290"/>
    </row>
    <row r="842" spans="11:13" s="301" customFormat="1" ht="15">
      <c r="K842" s="290"/>
      <c r="L842" s="290"/>
      <c r="M842" s="290"/>
    </row>
    <row r="843" spans="11:13" s="301" customFormat="1" ht="15">
      <c r="K843" s="290"/>
      <c r="L843" s="290"/>
      <c r="M843" s="290"/>
    </row>
    <row r="844" spans="11:13" s="301" customFormat="1" ht="15">
      <c r="K844" s="290"/>
      <c r="L844" s="290"/>
      <c r="M844" s="290"/>
    </row>
    <row r="845" spans="11:13" s="301" customFormat="1" ht="15">
      <c r="K845" s="290"/>
      <c r="L845" s="290"/>
      <c r="M845" s="290"/>
    </row>
    <row r="846" spans="11:13" s="301" customFormat="1" ht="15">
      <c r="K846" s="290"/>
      <c r="L846" s="290"/>
      <c r="M846" s="290"/>
    </row>
    <row r="847" spans="11:13" s="301" customFormat="1" ht="15">
      <c r="K847" s="290"/>
      <c r="L847" s="290"/>
      <c r="M847" s="290"/>
    </row>
    <row r="848" spans="11:13" s="301" customFormat="1" ht="15">
      <c r="K848" s="290"/>
      <c r="L848" s="290"/>
      <c r="M848" s="290"/>
    </row>
    <row r="849" spans="11:13" s="301" customFormat="1" ht="15">
      <c r="K849" s="290"/>
      <c r="L849" s="290"/>
      <c r="M849" s="290"/>
    </row>
    <row r="850" spans="11:13" s="301" customFormat="1" ht="15">
      <c r="K850" s="290"/>
      <c r="L850" s="290"/>
      <c r="M850" s="290"/>
    </row>
    <row r="851" spans="11:13" s="301" customFormat="1" ht="15">
      <c r="K851" s="290"/>
      <c r="L851" s="290"/>
      <c r="M851" s="290"/>
    </row>
    <row r="852" spans="11:13" s="301" customFormat="1" ht="15">
      <c r="K852" s="290"/>
      <c r="L852" s="290"/>
      <c r="M852" s="290"/>
    </row>
    <row r="853" spans="11:13" s="301" customFormat="1" ht="15">
      <c r="K853" s="290"/>
      <c r="L853" s="290"/>
      <c r="M853" s="290"/>
    </row>
    <row r="854" spans="11:13" s="301" customFormat="1" ht="15">
      <c r="K854" s="290"/>
      <c r="L854" s="290"/>
      <c r="M854" s="290"/>
    </row>
    <row r="855" spans="11:13" s="301" customFormat="1" ht="15">
      <c r="K855" s="290"/>
      <c r="L855" s="290"/>
      <c r="M855" s="290"/>
    </row>
    <row r="856" spans="11:13" s="301" customFormat="1" ht="15">
      <c r="K856" s="290"/>
      <c r="L856" s="290"/>
      <c r="M856" s="290"/>
    </row>
    <row r="857" spans="11:13" s="301" customFormat="1" ht="15">
      <c r="K857" s="290"/>
      <c r="L857" s="290"/>
      <c r="M857" s="290"/>
    </row>
    <row r="858" spans="11:13" s="301" customFormat="1" ht="15">
      <c r="K858" s="290"/>
      <c r="L858" s="290"/>
      <c r="M858" s="290"/>
    </row>
    <row r="859" spans="11:13" s="301" customFormat="1" ht="15">
      <c r="K859" s="290"/>
      <c r="L859" s="290"/>
      <c r="M859" s="290"/>
    </row>
    <row r="860" spans="11:13" s="301" customFormat="1" ht="15">
      <c r="K860" s="290"/>
      <c r="L860" s="290"/>
      <c r="M860" s="290"/>
    </row>
    <row r="861" spans="11:13" s="301" customFormat="1" ht="15">
      <c r="K861" s="290"/>
      <c r="L861" s="290"/>
      <c r="M861" s="290"/>
    </row>
    <row r="862" spans="11:13" s="301" customFormat="1" ht="15">
      <c r="K862" s="290"/>
      <c r="L862" s="290"/>
      <c r="M862" s="290"/>
    </row>
    <row r="863" spans="11:13" s="301" customFormat="1" ht="15">
      <c r="K863" s="290"/>
      <c r="L863" s="290"/>
      <c r="M863" s="290"/>
    </row>
    <row r="864" spans="11:13" s="301" customFormat="1" ht="15">
      <c r="K864" s="290"/>
      <c r="L864" s="290"/>
      <c r="M864" s="290"/>
    </row>
    <row r="865" spans="11:13" s="301" customFormat="1" ht="15">
      <c r="K865" s="290"/>
      <c r="L865" s="290"/>
      <c r="M865" s="290"/>
    </row>
    <row r="866" spans="11:13" s="301" customFormat="1" ht="15">
      <c r="K866" s="290"/>
      <c r="L866" s="290"/>
      <c r="M866" s="290"/>
    </row>
    <row r="867" spans="11:13" s="301" customFormat="1" ht="15">
      <c r="K867" s="290"/>
      <c r="L867" s="290"/>
      <c r="M867" s="290"/>
    </row>
    <row r="868" spans="11:13" s="301" customFormat="1" ht="15">
      <c r="K868" s="290"/>
      <c r="L868" s="290"/>
      <c r="M868" s="290"/>
    </row>
    <row r="869" spans="11:13" s="301" customFormat="1" ht="15">
      <c r="K869" s="290"/>
      <c r="L869" s="290"/>
      <c r="M869" s="290"/>
    </row>
    <row r="870" spans="11:13" s="301" customFormat="1" ht="15">
      <c r="K870" s="290"/>
      <c r="L870" s="290"/>
      <c r="M870" s="290"/>
    </row>
    <row r="871" spans="11:13" s="301" customFormat="1" ht="15">
      <c r="K871" s="290"/>
      <c r="L871" s="290"/>
      <c r="M871" s="290"/>
    </row>
    <row r="872" spans="11:13" s="301" customFormat="1" ht="15">
      <c r="K872" s="290"/>
      <c r="L872" s="290"/>
      <c r="M872" s="290"/>
    </row>
    <row r="873" spans="11:13" s="301" customFormat="1" ht="15">
      <c r="K873" s="290"/>
      <c r="L873" s="290"/>
      <c r="M873" s="290"/>
    </row>
    <row r="874" spans="11:13" s="301" customFormat="1" ht="15">
      <c r="K874" s="290"/>
      <c r="L874" s="290"/>
      <c r="M874" s="290"/>
    </row>
    <row r="875" spans="11:13" s="301" customFormat="1" ht="15">
      <c r="K875" s="290"/>
      <c r="L875" s="290"/>
      <c r="M875" s="290"/>
    </row>
    <row r="876" spans="11:13" s="301" customFormat="1" ht="15">
      <c r="K876" s="290"/>
      <c r="L876" s="290"/>
      <c r="M876" s="290"/>
    </row>
    <row r="877" spans="11:13" s="301" customFormat="1" ht="15">
      <c r="K877" s="290"/>
      <c r="L877" s="290"/>
      <c r="M877" s="290"/>
    </row>
    <row r="878" spans="11:13" s="301" customFormat="1" ht="15">
      <c r="K878" s="290"/>
      <c r="L878" s="290"/>
      <c r="M878" s="290"/>
    </row>
    <row r="879" spans="11:13" s="301" customFormat="1" ht="15">
      <c r="K879" s="290"/>
      <c r="L879" s="290"/>
      <c r="M879" s="290"/>
    </row>
    <row r="880" spans="11:13" s="301" customFormat="1" ht="15">
      <c r="K880" s="290"/>
      <c r="L880" s="290"/>
      <c r="M880" s="290"/>
    </row>
    <row r="881" spans="11:13" s="301" customFormat="1" ht="15">
      <c r="K881" s="290"/>
      <c r="L881" s="290"/>
      <c r="M881" s="290"/>
    </row>
    <row r="882" spans="11:13" s="301" customFormat="1" ht="15">
      <c r="K882" s="290"/>
      <c r="L882" s="290"/>
      <c r="M882" s="290"/>
    </row>
    <row r="883" spans="11:13" s="301" customFormat="1" ht="15">
      <c r="K883" s="290"/>
      <c r="L883" s="290"/>
      <c r="M883" s="290"/>
    </row>
    <row r="884" spans="11:13" s="301" customFormat="1" ht="15">
      <c r="K884" s="290"/>
      <c r="L884" s="290"/>
      <c r="M884" s="290"/>
    </row>
    <row r="885" spans="11:13" s="301" customFormat="1" ht="15">
      <c r="K885" s="290"/>
      <c r="L885" s="290"/>
      <c r="M885" s="290"/>
    </row>
    <row r="886" spans="11:13" s="301" customFormat="1" ht="15">
      <c r="K886" s="290"/>
      <c r="L886" s="290"/>
      <c r="M886" s="290"/>
    </row>
    <row r="887" spans="11:13" s="301" customFormat="1" ht="15">
      <c r="K887" s="290"/>
      <c r="L887" s="290"/>
      <c r="M887" s="290"/>
    </row>
    <row r="888" spans="11:13" s="301" customFormat="1" ht="15">
      <c r="K888" s="290"/>
      <c r="L888" s="290"/>
      <c r="M888" s="290"/>
    </row>
    <row r="889" spans="11:13" s="301" customFormat="1" ht="15">
      <c r="K889" s="290"/>
      <c r="L889" s="290"/>
      <c r="M889" s="290"/>
    </row>
    <row r="890" spans="11:13" s="301" customFormat="1" ht="15">
      <c r="K890" s="290"/>
      <c r="L890" s="290"/>
      <c r="M890" s="290"/>
    </row>
    <row r="891" spans="11:13" s="301" customFormat="1" ht="15">
      <c r="K891" s="290"/>
      <c r="L891" s="290"/>
      <c r="M891" s="290"/>
    </row>
    <row r="892" spans="11:13" s="301" customFormat="1" ht="15">
      <c r="K892" s="290"/>
      <c r="L892" s="290"/>
      <c r="M892" s="290"/>
    </row>
    <row r="893" spans="11:13" s="301" customFormat="1" ht="15">
      <c r="K893" s="290"/>
      <c r="L893" s="290"/>
      <c r="M893" s="290"/>
    </row>
    <row r="894" spans="11:13" s="301" customFormat="1" ht="15">
      <c r="K894" s="290"/>
      <c r="L894" s="290"/>
      <c r="M894" s="290"/>
    </row>
    <row r="895" spans="11:13" s="301" customFormat="1" ht="15">
      <c r="K895" s="290"/>
      <c r="L895" s="290"/>
      <c r="M895" s="290"/>
    </row>
    <row r="896" spans="11:13" s="301" customFormat="1" ht="15">
      <c r="K896" s="290"/>
      <c r="L896" s="290"/>
      <c r="M896" s="290"/>
    </row>
    <row r="897" spans="11:13" s="301" customFormat="1" ht="15">
      <c r="K897" s="290"/>
      <c r="L897" s="290"/>
      <c r="M897" s="290"/>
    </row>
    <row r="898" spans="11:13" s="301" customFormat="1" ht="15">
      <c r="K898" s="290"/>
      <c r="L898" s="290"/>
      <c r="M898" s="290"/>
    </row>
    <row r="899" spans="11:13" s="301" customFormat="1" ht="15">
      <c r="K899" s="290"/>
      <c r="L899" s="290"/>
      <c r="M899" s="290"/>
    </row>
    <row r="900" spans="11:13" s="301" customFormat="1" ht="15">
      <c r="K900" s="290"/>
      <c r="L900" s="290"/>
      <c r="M900" s="290"/>
    </row>
    <row r="901" spans="11:13" s="301" customFormat="1" ht="15">
      <c r="K901" s="290"/>
      <c r="L901" s="290"/>
      <c r="M901" s="290"/>
    </row>
    <row r="902" spans="11:13" s="301" customFormat="1" ht="15">
      <c r="K902" s="290"/>
      <c r="L902" s="290"/>
      <c r="M902" s="290"/>
    </row>
    <row r="903" spans="11:13" s="301" customFormat="1" ht="15">
      <c r="K903" s="290"/>
      <c r="L903" s="290"/>
      <c r="M903" s="290"/>
    </row>
    <row r="904" spans="11:13" s="301" customFormat="1" ht="15">
      <c r="K904" s="290"/>
      <c r="L904" s="290"/>
      <c r="M904" s="290"/>
    </row>
    <row r="905" spans="11:13" s="301" customFormat="1" ht="15">
      <c r="K905" s="290"/>
      <c r="L905" s="290"/>
      <c r="M905" s="290"/>
    </row>
    <row r="906" spans="11:13" s="301" customFormat="1" ht="15">
      <c r="K906" s="290"/>
      <c r="L906" s="290"/>
      <c r="M906" s="290"/>
    </row>
    <row r="907" spans="11:13" s="301" customFormat="1" ht="15">
      <c r="K907" s="290"/>
      <c r="L907" s="290"/>
      <c r="M907" s="290"/>
    </row>
    <row r="908" spans="11:13" s="301" customFormat="1" ht="15">
      <c r="K908" s="290"/>
      <c r="L908" s="290"/>
      <c r="M908" s="290"/>
    </row>
    <row r="909" spans="11:13" s="301" customFormat="1" ht="15">
      <c r="K909" s="290"/>
      <c r="L909" s="290"/>
      <c r="M909" s="290"/>
    </row>
    <row r="910" spans="11:13" s="301" customFormat="1" ht="15">
      <c r="K910" s="290"/>
      <c r="L910" s="290"/>
      <c r="M910" s="290"/>
    </row>
    <row r="911" spans="11:13" s="301" customFormat="1" ht="15">
      <c r="K911" s="290"/>
      <c r="L911" s="290"/>
      <c r="M911" s="290"/>
    </row>
    <row r="912" spans="11:13" s="301" customFormat="1" ht="15">
      <c r="K912" s="290"/>
      <c r="L912" s="290"/>
      <c r="M912" s="290"/>
    </row>
    <row r="913" spans="11:13" s="301" customFormat="1" ht="15">
      <c r="K913" s="290"/>
      <c r="L913" s="290"/>
      <c r="M913" s="290"/>
    </row>
    <row r="914" spans="11:13" s="301" customFormat="1" ht="15">
      <c r="K914" s="290"/>
      <c r="L914" s="290"/>
      <c r="M914" s="290"/>
    </row>
    <row r="915" spans="11:13" s="301" customFormat="1" ht="15">
      <c r="K915" s="290"/>
      <c r="L915" s="290"/>
      <c r="M915" s="290"/>
    </row>
    <row r="916" spans="11:13" s="301" customFormat="1" ht="15">
      <c r="K916" s="290"/>
      <c r="L916" s="290"/>
      <c r="M916" s="290"/>
    </row>
    <row r="917" spans="11:13" s="301" customFormat="1" ht="15">
      <c r="K917" s="290"/>
      <c r="L917" s="290"/>
      <c r="M917" s="290"/>
    </row>
    <row r="918" spans="11:13" s="301" customFormat="1" ht="15">
      <c r="K918" s="290"/>
      <c r="L918" s="290"/>
      <c r="M918" s="290"/>
    </row>
    <row r="919" spans="11:13" s="301" customFormat="1" ht="15">
      <c r="K919" s="290"/>
      <c r="L919" s="290"/>
      <c r="M919" s="290"/>
    </row>
    <row r="920" spans="11:13" s="301" customFormat="1" ht="15">
      <c r="K920" s="290"/>
      <c r="L920" s="290"/>
      <c r="M920" s="290"/>
    </row>
    <row r="921" spans="11:13" s="301" customFormat="1" ht="15">
      <c r="K921" s="290"/>
      <c r="L921" s="290"/>
      <c r="M921" s="290"/>
    </row>
    <row r="922" spans="11:13" s="301" customFormat="1" ht="15">
      <c r="K922" s="290"/>
      <c r="L922" s="290"/>
      <c r="M922" s="290"/>
    </row>
    <row r="923" spans="11:13" s="301" customFormat="1" ht="15">
      <c r="K923" s="290"/>
      <c r="L923" s="290"/>
      <c r="M923" s="290"/>
    </row>
    <row r="924" spans="11:13" s="301" customFormat="1" ht="15">
      <c r="K924" s="290"/>
      <c r="L924" s="290"/>
      <c r="M924" s="290"/>
    </row>
    <row r="925" spans="11:13" s="301" customFormat="1" ht="15">
      <c r="K925" s="290"/>
      <c r="L925" s="290"/>
      <c r="M925" s="290"/>
    </row>
    <row r="926" spans="11:13" s="301" customFormat="1" ht="15">
      <c r="K926" s="290"/>
      <c r="L926" s="290"/>
      <c r="M926" s="290"/>
    </row>
    <row r="927" spans="11:13" s="301" customFormat="1" ht="15">
      <c r="K927" s="290"/>
      <c r="L927" s="290"/>
      <c r="M927" s="290"/>
    </row>
    <row r="928" spans="11:13" s="301" customFormat="1" ht="15">
      <c r="K928" s="290"/>
      <c r="L928" s="290"/>
      <c r="M928" s="290"/>
    </row>
    <row r="929" spans="11:13" s="301" customFormat="1" ht="15">
      <c r="K929" s="290"/>
      <c r="L929" s="290"/>
      <c r="M929" s="290"/>
    </row>
    <row r="930" spans="11:13" s="301" customFormat="1" ht="15">
      <c r="K930" s="290"/>
      <c r="L930" s="290"/>
      <c r="M930" s="290"/>
    </row>
    <row r="931" spans="11:13" s="301" customFormat="1" ht="15">
      <c r="K931" s="290"/>
      <c r="L931" s="290"/>
      <c r="M931" s="290"/>
    </row>
    <row r="932" spans="11:13" s="301" customFormat="1" ht="15">
      <c r="K932" s="290"/>
      <c r="L932" s="290"/>
      <c r="M932" s="290"/>
    </row>
    <row r="933" spans="11:13" s="301" customFormat="1" ht="15">
      <c r="K933" s="290"/>
      <c r="L933" s="290"/>
      <c r="M933" s="290"/>
    </row>
    <row r="934" spans="11:13" s="301" customFormat="1" ht="15">
      <c r="K934" s="290"/>
      <c r="L934" s="290"/>
      <c r="M934" s="290"/>
    </row>
    <row r="935" spans="11:13" s="301" customFormat="1" ht="15">
      <c r="K935" s="290"/>
      <c r="L935" s="290"/>
      <c r="M935" s="290"/>
    </row>
    <row r="936" spans="11:13" s="301" customFormat="1" ht="15">
      <c r="K936" s="290"/>
      <c r="L936" s="290"/>
      <c r="M936" s="290"/>
    </row>
    <row r="937" spans="11:13" s="301" customFormat="1" ht="15">
      <c r="K937" s="290"/>
      <c r="L937" s="290"/>
      <c r="M937" s="290"/>
    </row>
    <row r="938" spans="11:13" s="301" customFormat="1" ht="15">
      <c r="K938" s="290"/>
      <c r="L938" s="290"/>
      <c r="M938" s="290"/>
    </row>
    <row r="939" spans="11:13" s="301" customFormat="1" ht="15">
      <c r="K939" s="290"/>
      <c r="L939" s="290"/>
      <c r="M939" s="290"/>
    </row>
    <row r="940" spans="11:13" s="301" customFormat="1" ht="15">
      <c r="K940" s="290"/>
      <c r="L940" s="290"/>
      <c r="M940" s="290"/>
    </row>
    <row r="941" spans="11:13" s="301" customFormat="1" ht="15">
      <c r="K941" s="290"/>
      <c r="L941" s="290"/>
      <c r="M941" s="290"/>
    </row>
    <row r="942" spans="11:13" s="301" customFormat="1" ht="15">
      <c r="K942" s="290"/>
      <c r="L942" s="290"/>
      <c r="M942" s="290"/>
    </row>
    <row r="943" spans="11:13" s="301" customFormat="1" ht="15">
      <c r="K943" s="290"/>
      <c r="L943" s="290"/>
      <c r="M943" s="290"/>
    </row>
    <row r="944" spans="11:13" s="301" customFormat="1" ht="15">
      <c r="K944" s="290"/>
      <c r="L944" s="290"/>
      <c r="M944" s="290"/>
    </row>
    <row r="945" spans="11:13" s="301" customFormat="1" ht="15">
      <c r="K945" s="290"/>
      <c r="L945" s="290"/>
      <c r="M945" s="290"/>
    </row>
    <row r="946" spans="11:13" s="301" customFormat="1" ht="15">
      <c r="K946" s="290"/>
      <c r="L946" s="290"/>
      <c r="M946" s="290"/>
    </row>
    <row r="947" spans="11:13" s="301" customFormat="1" ht="15">
      <c r="K947" s="290"/>
      <c r="L947" s="290"/>
      <c r="M947" s="290"/>
    </row>
    <row r="948" spans="11:13" s="301" customFormat="1" ht="15">
      <c r="K948" s="290"/>
      <c r="L948" s="290"/>
      <c r="M948" s="290"/>
    </row>
    <row r="949" spans="11:13" s="301" customFormat="1" ht="15">
      <c r="K949" s="290"/>
      <c r="L949" s="290"/>
      <c r="M949" s="290"/>
    </row>
    <row r="950" spans="11:13" s="301" customFormat="1" ht="15">
      <c r="K950" s="290"/>
      <c r="L950" s="290"/>
      <c r="M950" s="290"/>
    </row>
    <row r="951" spans="11:13" s="301" customFormat="1" ht="15">
      <c r="K951" s="290"/>
      <c r="L951" s="290"/>
      <c r="M951" s="290"/>
    </row>
    <row r="952" spans="11:13" s="301" customFormat="1" ht="15">
      <c r="K952" s="290"/>
      <c r="L952" s="290"/>
      <c r="M952" s="290"/>
    </row>
    <row r="953" spans="11:13" s="301" customFormat="1" ht="15">
      <c r="K953" s="290"/>
      <c r="L953" s="290"/>
      <c r="M953" s="290"/>
    </row>
    <row r="954" spans="11:13" s="301" customFormat="1" ht="15">
      <c r="K954" s="290"/>
      <c r="L954" s="290"/>
      <c r="M954" s="290"/>
    </row>
    <row r="955" spans="11:13" s="301" customFormat="1" ht="15">
      <c r="K955" s="290"/>
      <c r="L955" s="290"/>
      <c r="M955" s="290"/>
    </row>
    <row r="956" spans="11:13" s="301" customFormat="1" ht="15">
      <c r="K956" s="290"/>
      <c r="L956" s="290"/>
      <c r="M956" s="290"/>
    </row>
    <row r="957" spans="11:13" s="301" customFormat="1" ht="15">
      <c r="K957" s="290"/>
      <c r="L957" s="290"/>
      <c r="M957" s="290"/>
    </row>
    <row r="958" spans="11:13" s="301" customFormat="1" ht="15">
      <c r="K958" s="290"/>
      <c r="L958" s="290"/>
      <c r="M958" s="290"/>
    </row>
    <row r="959" spans="11:13" s="301" customFormat="1" ht="15">
      <c r="K959" s="290"/>
      <c r="L959" s="290"/>
      <c r="M959" s="290"/>
    </row>
    <row r="960" spans="11:13" s="301" customFormat="1" ht="15">
      <c r="K960" s="290"/>
      <c r="L960" s="290"/>
      <c r="M960" s="290"/>
    </row>
    <row r="961" spans="11:13" s="301" customFormat="1" ht="15">
      <c r="K961" s="290"/>
      <c r="L961" s="290"/>
      <c r="M961" s="290"/>
    </row>
    <row r="962" spans="11:13" s="301" customFormat="1" ht="15">
      <c r="K962" s="290"/>
      <c r="L962" s="290"/>
      <c r="M962" s="290"/>
    </row>
    <row r="963" spans="11:13" s="301" customFormat="1" ht="15">
      <c r="K963" s="290"/>
      <c r="L963" s="290"/>
      <c r="M963" s="290"/>
    </row>
    <row r="964" spans="11:13" s="301" customFormat="1" ht="15">
      <c r="K964" s="290"/>
      <c r="L964" s="290"/>
      <c r="M964" s="290"/>
    </row>
    <row r="965" spans="11:13" s="301" customFormat="1" ht="15">
      <c r="K965" s="290"/>
      <c r="L965" s="290"/>
      <c r="M965" s="290"/>
    </row>
    <row r="966" spans="11:13" s="301" customFormat="1" ht="15">
      <c r="K966" s="290"/>
      <c r="L966" s="290"/>
      <c r="M966" s="290"/>
    </row>
    <row r="967" spans="11:13" s="301" customFormat="1" ht="15">
      <c r="K967" s="290"/>
      <c r="L967" s="290"/>
      <c r="M967" s="290"/>
    </row>
    <row r="968" spans="11:13" s="301" customFormat="1" ht="15">
      <c r="K968" s="290"/>
      <c r="L968" s="290"/>
      <c r="M968" s="290"/>
    </row>
    <row r="969" spans="11:13" s="301" customFormat="1" ht="15">
      <c r="K969" s="290"/>
      <c r="L969" s="290"/>
      <c r="M969" s="290"/>
    </row>
    <row r="970" spans="11:13" s="301" customFormat="1" ht="15">
      <c r="K970" s="290"/>
      <c r="L970" s="290"/>
      <c r="M970" s="290"/>
    </row>
    <row r="971" spans="11:13" s="301" customFormat="1" ht="15">
      <c r="K971" s="290"/>
      <c r="L971" s="290"/>
      <c r="M971" s="290"/>
    </row>
    <row r="972" spans="11:13" s="301" customFormat="1" ht="15">
      <c r="K972" s="290"/>
      <c r="L972" s="290"/>
      <c r="M972" s="290"/>
    </row>
    <row r="973" spans="11:13" s="301" customFormat="1" ht="15">
      <c r="K973" s="290"/>
      <c r="L973" s="290"/>
      <c r="M973" s="290"/>
    </row>
    <row r="974" spans="11:13" s="301" customFormat="1" ht="15">
      <c r="K974" s="290"/>
      <c r="L974" s="290"/>
      <c r="M974" s="290"/>
    </row>
    <row r="975" spans="11:13" s="301" customFormat="1" ht="15">
      <c r="K975" s="290"/>
      <c r="L975" s="290"/>
      <c r="M975" s="290"/>
    </row>
    <row r="976" spans="11:13" s="301" customFormat="1" ht="15">
      <c r="K976" s="290"/>
      <c r="L976" s="290"/>
      <c r="M976" s="290"/>
    </row>
    <row r="977" spans="11:13" s="301" customFormat="1" ht="15">
      <c r="K977" s="290"/>
      <c r="L977" s="290"/>
      <c r="M977" s="290"/>
    </row>
    <row r="978" spans="11:13" s="301" customFormat="1" ht="15">
      <c r="K978" s="290"/>
      <c r="L978" s="290"/>
      <c r="M978" s="290"/>
    </row>
    <row r="979" spans="11:13" s="301" customFormat="1" ht="15">
      <c r="K979" s="290"/>
      <c r="L979" s="290"/>
      <c r="M979" s="290"/>
    </row>
    <row r="980" spans="11:13" s="301" customFormat="1" ht="15">
      <c r="K980" s="290"/>
      <c r="L980" s="290"/>
      <c r="M980" s="290"/>
    </row>
    <row r="981" spans="11:13" s="301" customFormat="1" ht="15">
      <c r="K981" s="290"/>
      <c r="L981" s="290"/>
      <c r="M981" s="290"/>
    </row>
    <row r="982" spans="11:13" s="301" customFormat="1" ht="15">
      <c r="K982" s="290"/>
      <c r="L982" s="290"/>
      <c r="M982" s="290"/>
    </row>
    <row r="983" spans="11:13" s="301" customFormat="1" ht="15">
      <c r="K983" s="290"/>
      <c r="L983" s="290"/>
      <c r="M983" s="290"/>
    </row>
    <row r="984" spans="11:13" s="301" customFormat="1" ht="15">
      <c r="K984" s="290"/>
      <c r="L984" s="290"/>
      <c r="M984" s="290"/>
    </row>
    <row r="985" spans="11:13" s="301" customFormat="1" ht="15">
      <c r="K985" s="290"/>
      <c r="L985" s="290"/>
      <c r="M985" s="290"/>
    </row>
    <row r="986" spans="11:13" s="301" customFormat="1" ht="15">
      <c r="K986" s="290"/>
      <c r="L986" s="290"/>
      <c r="M986" s="290"/>
    </row>
    <row r="987" spans="11:13" s="301" customFormat="1" ht="15">
      <c r="K987" s="290"/>
      <c r="L987" s="290"/>
      <c r="M987" s="290"/>
    </row>
    <row r="988" spans="11:13" s="301" customFormat="1" ht="15">
      <c r="K988" s="290"/>
      <c r="L988" s="290"/>
      <c r="M988" s="290"/>
    </row>
    <row r="989" spans="11:13" s="301" customFormat="1" ht="15">
      <c r="K989" s="290"/>
      <c r="L989" s="290"/>
      <c r="M989" s="290"/>
    </row>
    <row r="990" spans="11:13" s="301" customFormat="1" ht="15">
      <c r="K990" s="290"/>
      <c r="L990" s="290"/>
      <c r="M990" s="290"/>
    </row>
    <row r="991" spans="11:13" s="301" customFormat="1" ht="15">
      <c r="K991" s="290"/>
      <c r="L991" s="290"/>
      <c r="M991" s="290"/>
    </row>
    <row r="992" spans="11:13" s="301" customFormat="1" ht="15">
      <c r="K992" s="290"/>
      <c r="L992" s="290"/>
      <c r="M992" s="290"/>
    </row>
    <row r="993" spans="11:13" s="301" customFormat="1" ht="15">
      <c r="K993" s="290"/>
      <c r="L993" s="290"/>
      <c r="M993" s="290"/>
    </row>
    <row r="994" spans="11:13" s="301" customFormat="1" ht="15">
      <c r="K994" s="290"/>
      <c r="L994" s="290"/>
      <c r="M994" s="290"/>
    </row>
    <row r="995" spans="11:13" s="301" customFormat="1" ht="15">
      <c r="K995" s="290"/>
      <c r="L995" s="290"/>
      <c r="M995" s="290"/>
    </row>
    <row r="996" spans="11:13" s="301" customFormat="1" ht="15">
      <c r="K996" s="290"/>
      <c r="L996" s="290"/>
      <c r="M996" s="290"/>
    </row>
    <row r="997" spans="11:13" s="301" customFormat="1" ht="15">
      <c r="K997" s="290"/>
      <c r="L997" s="290"/>
      <c r="M997" s="290"/>
    </row>
    <row r="998" spans="11:13" s="301" customFormat="1" ht="15">
      <c r="K998" s="290"/>
      <c r="L998" s="290"/>
      <c r="M998" s="290"/>
    </row>
    <row r="999" spans="11:13" s="301" customFormat="1" ht="15">
      <c r="K999" s="290"/>
      <c r="L999" s="290"/>
      <c r="M999" s="290"/>
    </row>
    <row r="1000" spans="11:13" s="301" customFormat="1" ht="15">
      <c r="K1000" s="290"/>
      <c r="L1000" s="290"/>
      <c r="M1000" s="290"/>
    </row>
    <row r="1001" spans="11:13" s="301" customFormat="1" ht="15">
      <c r="K1001" s="290"/>
      <c r="L1001" s="290"/>
      <c r="M1001" s="290"/>
    </row>
    <row r="1002" spans="11:13" s="301" customFormat="1" ht="15">
      <c r="K1002" s="290"/>
      <c r="L1002" s="290"/>
      <c r="M1002" s="290"/>
    </row>
    <row r="1003" spans="11:13" s="301" customFormat="1" ht="15">
      <c r="K1003" s="290"/>
      <c r="L1003" s="290"/>
      <c r="M1003" s="290"/>
    </row>
    <row r="1004" spans="11:13" s="301" customFormat="1" ht="15">
      <c r="K1004" s="290"/>
      <c r="L1004" s="290"/>
      <c r="M1004" s="290"/>
    </row>
    <row r="1005" spans="11:13" s="301" customFormat="1" ht="15">
      <c r="K1005" s="290"/>
      <c r="L1005" s="290"/>
      <c r="M1005" s="290"/>
    </row>
    <row r="1006" spans="11:13" s="301" customFormat="1" ht="15">
      <c r="K1006" s="290"/>
      <c r="L1006" s="290"/>
      <c r="M1006" s="290"/>
    </row>
    <row r="1007" spans="11:13" s="301" customFormat="1" ht="15">
      <c r="K1007" s="290"/>
      <c r="L1007" s="290"/>
      <c r="M1007" s="290"/>
    </row>
    <row r="1008" spans="11:13" s="301" customFormat="1" ht="15">
      <c r="K1008" s="290"/>
      <c r="L1008" s="290"/>
      <c r="M1008" s="290"/>
    </row>
    <row r="1009" spans="11:13" s="301" customFormat="1" ht="15">
      <c r="K1009" s="290"/>
      <c r="L1009" s="290"/>
      <c r="M1009" s="290"/>
    </row>
    <row r="1010" spans="11:13" s="301" customFormat="1" ht="15">
      <c r="K1010" s="290"/>
      <c r="L1010" s="290"/>
      <c r="M1010" s="290"/>
    </row>
    <row r="1011" spans="11:13" s="301" customFormat="1" ht="15">
      <c r="K1011" s="290"/>
      <c r="L1011" s="290"/>
      <c r="M1011" s="290"/>
    </row>
    <row r="1012" spans="11:13" s="301" customFormat="1" ht="15">
      <c r="K1012" s="290"/>
      <c r="L1012" s="290"/>
      <c r="M1012" s="290"/>
    </row>
    <row r="1013" spans="11:13" s="301" customFormat="1" ht="15">
      <c r="K1013" s="290"/>
      <c r="L1013" s="290"/>
      <c r="M1013" s="290"/>
    </row>
    <row r="1014" spans="11:13" s="301" customFormat="1" ht="15">
      <c r="K1014" s="290"/>
      <c r="L1014" s="290"/>
      <c r="M1014" s="290"/>
    </row>
    <row r="1015" spans="11:13" s="301" customFormat="1" ht="15">
      <c r="K1015" s="290"/>
      <c r="L1015" s="290"/>
      <c r="M1015" s="290"/>
    </row>
    <row r="1016" spans="11:13" s="301" customFormat="1" ht="15">
      <c r="K1016" s="290"/>
      <c r="L1016" s="290"/>
      <c r="M1016" s="290"/>
    </row>
    <row r="1017" spans="11:13" s="301" customFormat="1" ht="15">
      <c r="K1017" s="290"/>
      <c r="L1017" s="290"/>
      <c r="M1017" s="290"/>
    </row>
    <row r="1018" spans="11:13" s="301" customFormat="1" ht="15">
      <c r="K1018" s="290"/>
      <c r="L1018" s="290"/>
      <c r="M1018" s="290"/>
    </row>
    <row r="1019" spans="11:13" s="301" customFormat="1" ht="15">
      <c r="K1019" s="290"/>
      <c r="L1019" s="290"/>
      <c r="M1019" s="290"/>
    </row>
    <row r="1020" spans="11:13" s="301" customFormat="1" ht="15">
      <c r="K1020" s="290"/>
      <c r="L1020" s="290"/>
      <c r="M1020" s="290"/>
    </row>
    <row r="1021" spans="11:13" s="301" customFormat="1" ht="15">
      <c r="K1021" s="290"/>
      <c r="L1021" s="290"/>
      <c r="M1021" s="290"/>
    </row>
    <row r="1022" spans="11:13" s="301" customFormat="1" ht="15">
      <c r="K1022" s="290"/>
      <c r="L1022" s="290"/>
      <c r="M1022" s="290"/>
    </row>
    <row r="1023" spans="11:13" s="301" customFormat="1" ht="15">
      <c r="K1023" s="290"/>
      <c r="L1023" s="290"/>
      <c r="M1023" s="290"/>
    </row>
    <row r="1024" spans="11:13" s="301" customFormat="1" ht="15">
      <c r="K1024" s="290"/>
      <c r="L1024" s="290"/>
      <c r="M1024" s="290"/>
    </row>
    <row r="1025" spans="11:13" s="301" customFormat="1" ht="15">
      <c r="K1025" s="290"/>
      <c r="L1025" s="290"/>
      <c r="M1025" s="290"/>
    </row>
    <row r="1026" spans="11:13" s="301" customFormat="1" ht="15">
      <c r="K1026" s="290"/>
      <c r="L1026" s="290"/>
      <c r="M1026" s="290"/>
    </row>
    <row r="1027" spans="11:13" s="301" customFormat="1" ht="15">
      <c r="K1027" s="290"/>
      <c r="L1027" s="290"/>
      <c r="M1027" s="290"/>
    </row>
    <row r="1028" spans="11:13" s="301" customFormat="1" ht="15">
      <c r="K1028" s="290"/>
      <c r="L1028" s="290"/>
      <c r="M1028" s="290"/>
    </row>
    <row r="1029" spans="11:13" s="301" customFormat="1" ht="15">
      <c r="K1029" s="290"/>
      <c r="L1029" s="290"/>
      <c r="M1029" s="290"/>
    </row>
    <row r="1030" spans="11:13" s="301" customFormat="1" ht="15">
      <c r="K1030" s="290"/>
      <c r="L1030" s="290"/>
      <c r="M1030" s="290"/>
    </row>
    <row r="1031" spans="11:13" s="301" customFormat="1" ht="15">
      <c r="K1031" s="290"/>
      <c r="L1031" s="290"/>
      <c r="M1031" s="290"/>
    </row>
    <row r="1032" spans="11:13" s="301" customFormat="1" ht="15">
      <c r="K1032" s="290"/>
      <c r="L1032" s="290"/>
      <c r="M1032" s="290"/>
    </row>
    <row r="1033" spans="11:13" s="301" customFormat="1" ht="15">
      <c r="K1033" s="290"/>
      <c r="L1033" s="290"/>
      <c r="M1033" s="290"/>
    </row>
    <row r="1034" spans="11:13" s="301" customFormat="1" ht="15">
      <c r="K1034" s="290"/>
      <c r="L1034" s="290"/>
      <c r="M1034" s="290"/>
    </row>
    <row r="1035" spans="11:13" s="301" customFormat="1" ht="15">
      <c r="K1035" s="290"/>
      <c r="L1035" s="290"/>
      <c r="M1035" s="290"/>
    </row>
    <row r="1036" spans="11:13" s="301" customFormat="1" ht="15">
      <c r="K1036" s="290"/>
      <c r="L1036" s="290"/>
      <c r="M1036" s="290"/>
    </row>
    <row r="1037" spans="11:13" s="301" customFormat="1" ht="15">
      <c r="K1037" s="290"/>
      <c r="L1037" s="290"/>
      <c r="M1037" s="290"/>
    </row>
    <row r="1038" spans="11:13" s="301" customFormat="1" ht="15">
      <c r="K1038" s="290"/>
      <c r="L1038" s="290"/>
      <c r="M1038" s="290"/>
    </row>
    <row r="1039" spans="11:13" s="301" customFormat="1" ht="15">
      <c r="K1039" s="290"/>
      <c r="L1039" s="290"/>
      <c r="M1039" s="290"/>
    </row>
    <row r="1040" spans="11:13" s="301" customFormat="1" ht="15">
      <c r="K1040" s="290"/>
      <c r="L1040" s="290"/>
      <c r="M1040" s="290"/>
    </row>
    <row r="1041" spans="11:13" s="301" customFormat="1" ht="15">
      <c r="K1041" s="290"/>
      <c r="L1041" s="290"/>
      <c r="M1041" s="290"/>
    </row>
    <row r="1042" spans="11:13" s="301" customFormat="1" ht="15">
      <c r="K1042" s="290"/>
      <c r="L1042" s="290"/>
      <c r="M1042" s="290"/>
    </row>
    <row r="1043" spans="11:13" s="301" customFormat="1" ht="15">
      <c r="K1043" s="290"/>
      <c r="L1043" s="290"/>
      <c r="M1043" s="290"/>
    </row>
    <row r="1044" spans="11:13" s="301" customFormat="1" ht="15">
      <c r="K1044" s="290"/>
      <c r="L1044" s="290"/>
      <c r="M1044" s="290"/>
    </row>
    <row r="1045" spans="11:13" s="301" customFormat="1" ht="15">
      <c r="K1045" s="290"/>
      <c r="L1045" s="290"/>
      <c r="M1045" s="290"/>
    </row>
    <row r="1046" spans="11:13" s="301" customFormat="1" ht="15">
      <c r="K1046" s="290"/>
      <c r="L1046" s="290"/>
      <c r="M1046" s="290"/>
    </row>
    <row r="1047" spans="11:13" s="301" customFormat="1" ht="15">
      <c r="K1047" s="290"/>
      <c r="L1047" s="290"/>
      <c r="M1047" s="290"/>
    </row>
    <row r="1048" spans="11:13" s="301" customFormat="1" ht="15">
      <c r="K1048" s="290"/>
      <c r="L1048" s="290"/>
      <c r="M1048" s="290"/>
    </row>
    <row r="1049" spans="11:13" s="301" customFormat="1" ht="15">
      <c r="K1049" s="290"/>
      <c r="L1049" s="290"/>
      <c r="M1049" s="290"/>
    </row>
    <row r="1050" spans="11:13" s="301" customFormat="1" ht="15">
      <c r="K1050" s="290"/>
      <c r="L1050" s="290"/>
      <c r="M1050" s="290"/>
    </row>
    <row r="1051" spans="11:13" s="301" customFormat="1" ht="15">
      <c r="K1051" s="290"/>
      <c r="L1051" s="290"/>
      <c r="M1051" s="290"/>
    </row>
    <row r="1052" spans="11:13" s="301" customFormat="1" ht="15">
      <c r="K1052" s="290"/>
      <c r="L1052" s="290"/>
      <c r="M1052" s="290"/>
    </row>
    <row r="1053" spans="11:13" s="301" customFormat="1" ht="15">
      <c r="K1053" s="290"/>
      <c r="L1053" s="290"/>
      <c r="M1053" s="290"/>
    </row>
    <row r="1054" spans="11:13" s="301" customFormat="1" ht="15">
      <c r="K1054" s="290"/>
      <c r="L1054" s="290"/>
      <c r="M1054" s="290"/>
    </row>
    <row r="1055" spans="11:13" s="301" customFormat="1" ht="15">
      <c r="K1055" s="290"/>
      <c r="L1055" s="290"/>
      <c r="M1055" s="290"/>
    </row>
    <row r="1056" spans="11:13" s="301" customFormat="1" ht="15">
      <c r="K1056" s="290"/>
      <c r="L1056" s="290"/>
      <c r="M1056" s="290"/>
    </row>
    <row r="1057" spans="11:13" s="301" customFormat="1" ht="15">
      <c r="K1057" s="290"/>
      <c r="L1057" s="290"/>
      <c r="M1057" s="290"/>
    </row>
    <row r="1058" spans="11:13" s="301" customFormat="1" ht="15">
      <c r="K1058" s="290"/>
      <c r="L1058" s="290"/>
      <c r="M1058" s="290"/>
    </row>
    <row r="1059" spans="11:13" s="301" customFormat="1" ht="15">
      <c r="K1059" s="290"/>
      <c r="L1059" s="290"/>
      <c r="M1059" s="290"/>
    </row>
    <row r="1060" spans="11:13" s="301" customFormat="1" ht="15">
      <c r="K1060" s="290"/>
      <c r="L1060" s="290"/>
      <c r="M1060" s="290"/>
    </row>
    <row r="1061" spans="11:13" s="301" customFormat="1" ht="15">
      <c r="K1061" s="290"/>
      <c r="L1061" s="290"/>
      <c r="M1061" s="290"/>
    </row>
    <row r="1062" spans="11:13" s="301" customFormat="1" ht="15">
      <c r="K1062" s="290"/>
      <c r="L1062" s="290"/>
      <c r="M1062" s="290"/>
    </row>
    <row r="1063" spans="11:13" s="301" customFormat="1" ht="15">
      <c r="K1063" s="290"/>
      <c r="L1063" s="290"/>
      <c r="M1063" s="290"/>
    </row>
    <row r="1064" spans="11:13" s="301" customFormat="1" ht="15">
      <c r="K1064" s="290"/>
      <c r="L1064" s="290"/>
      <c r="M1064" s="290"/>
    </row>
    <row r="1065" spans="11:13" s="301" customFormat="1" ht="15">
      <c r="K1065" s="290"/>
      <c r="L1065" s="290"/>
      <c r="M1065" s="290"/>
    </row>
    <row r="1066" spans="11:13" s="301" customFormat="1" ht="15">
      <c r="K1066" s="290"/>
      <c r="L1066" s="290"/>
      <c r="M1066" s="290"/>
    </row>
    <row r="1067" spans="11:13" s="301" customFormat="1" ht="15">
      <c r="K1067" s="290"/>
      <c r="L1067" s="290"/>
      <c r="M1067" s="290"/>
    </row>
    <row r="1068" spans="11:13" s="301" customFormat="1" ht="15">
      <c r="K1068" s="290"/>
      <c r="L1068" s="290"/>
      <c r="M1068" s="290"/>
    </row>
    <row r="1069" spans="11:13" s="301" customFormat="1" ht="15">
      <c r="K1069" s="290"/>
      <c r="L1069" s="290"/>
      <c r="M1069" s="290"/>
    </row>
    <row r="1070" spans="11:13" s="301" customFormat="1" ht="15">
      <c r="K1070" s="290"/>
      <c r="L1070" s="290"/>
      <c r="M1070" s="290"/>
    </row>
    <row r="1071" spans="11:13" s="301" customFormat="1" ht="15">
      <c r="K1071" s="290"/>
      <c r="L1071" s="290"/>
      <c r="M1071" s="290"/>
    </row>
    <row r="1072" spans="11:13" s="301" customFormat="1" ht="15">
      <c r="K1072" s="290"/>
      <c r="L1072" s="290"/>
      <c r="M1072" s="290"/>
    </row>
    <row r="1073" spans="11:13" s="301" customFormat="1" ht="15">
      <c r="K1073" s="290"/>
      <c r="L1073" s="290"/>
      <c r="M1073" s="290"/>
    </row>
    <row r="1074" spans="11:13" s="301" customFormat="1" ht="15">
      <c r="K1074" s="290"/>
      <c r="L1074" s="290"/>
      <c r="M1074" s="290"/>
    </row>
    <row r="1075" spans="11:13" s="301" customFormat="1" ht="15">
      <c r="K1075" s="290"/>
      <c r="L1075" s="290"/>
      <c r="M1075" s="290"/>
    </row>
    <row r="1076" spans="11:13" s="301" customFormat="1" ht="15">
      <c r="K1076" s="290"/>
      <c r="L1076" s="290"/>
      <c r="M1076" s="290"/>
    </row>
    <row r="1077" spans="11:13" s="301" customFormat="1" ht="15">
      <c r="K1077" s="290"/>
      <c r="L1077" s="290"/>
      <c r="M1077" s="290"/>
    </row>
    <row r="1078" spans="11:13" s="301" customFormat="1" ht="15">
      <c r="K1078" s="290"/>
      <c r="L1078" s="290"/>
      <c r="M1078" s="290"/>
    </row>
    <row r="1079" spans="11:13" s="301" customFormat="1" ht="15">
      <c r="K1079" s="290"/>
      <c r="L1079" s="290"/>
      <c r="M1079" s="290"/>
    </row>
    <row r="1080" spans="11:13" s="301" customFormat="1" ht="15">
      <c r="K1080" s="290"/>
      <c r="L1080" s="290"/>
      <c r="M1080" s="290"/>
    </row>
    <row r="1081" spans="11:13" s="301" customFormat="1" ht="15">
      <c r="K1081" s="290"/>
      <c r="L1081" s="290"/>
      <c r="M1081" s="290"/>
    </row>
    <row r="1082" spans="11:13" s="301" customFormat="1" ht="15">
      <c r="K1082" s="290"/>
      <c r="L1082" s="290"/>
      <c r="M1082" s="290"/>
    </row>
    <row r="1083" spans="11:13" s="301" customFormat="1" ht="15">
      <c r="K1083" s="290"/>
      <c r="L1083" s="290"/>
      <c r="M1083" s="290"/>
    </row>
    <row r="1084" spans="11:13" s="301" customFormat="1" ht="15">
      <c r="K1084" s="290"/>
      <c r="L1084" s="290"/>
      <c r="M1084" s="290"/>
    </row>
    <row r="1085" spans="11:13" s="301" customFormat="1" ht="15">
      <c r="K1085" s="290"/>
      <c r="L1085" s="290"/>
      <c r="M1085" s="290"/>
    </row>
    <row r="1086" spans="11:13" s="301" customFormat="1" ht="15">
      <c r="K1086" s="290"/>
      <c r="L1086" s="290"/>
      <c r="M1086" s="290"/>
    </row>
    <row r="1087" spans="11:13" s="301" customFormat="1" ht="15">
      <c r="K1087" s="290"/>
      <c r="L1087" s="290"/>
      <c r="M1087" s="290"/>
    </row>
    <row r="1088" spans="11:13" s="301" customFormat="1" ht="15">
      <c r="K1088" s="290"/>
      <c r="L1088" s="290"/>
      <c r="M1088" s="290"/>
    </row>
    <row r="1089" spans="11:13" s="301" customFormat="1" ht="15">
      <c r="K1089" s="290"/>
      <c r="L1089" s="290"/>
      <c r="M1089" s="290"/>
    </row>
    <row r="1090" spans="11:13" s="301" customFormat="1" ht="15">
      <c r="K1090" s="290"/>
      <c r="L1090" s="290"/>
      <c r="M1090" s="290"/>
    </row>
    <row r="1091" spans="11:13" s="301" customFormat="1" ht="15">
      <c r="K1091" s="290"/>
      <c r="L1091" s="290"/>
      <c r="M1091" s="290"/>
    </row>
    <row r="1092" spans="11:13" s="301" customFormat="1" ht="15">
      <c r="K1092" s="290"/>
      <c r="L1092" s="290"/>
      <c r="M1092" s="290"/>
    </row>
    <row r="1093" spans="11:13" s="301" customFormat="1" ht="15">
      <c r="K1093" s="290"/>
      <c r="L1093" s="290"/>
      <c r="M1093" s="290"/>
    </row>
    <row r="1094" spans="11:13" s="301" customFormat="1" ht="15">
      <c r="K1094" s="290"/>
      <c r="L1094" s="290"/>
      <c r="M1094" s="290"/>
    </row>
    <row r="1095" spans="11:13" s="301" customFormat="1" ht="15">
      <c r="K1095" s="290"/>
      <c r="L1095" s="290"/>
      <c r="M1095" s="290"/>
    </row>
    <row r="1096" spans="11:13" s="301" customFormat="1" ht="15">
      <c r="K1096" s="290"/>
      <c r="L1096" s="290"/>
      <c r="M1096" s="290"/>
    </row>
    <row r="1097" spans="11:13" s="301" customFormat="1" ht="15">
      <c r="K1097" s="290"/>
      <c r="L1097" s="290"/>
      <c r="M1097" s="290"/>
    </row>
    <row r="1098" spans="11:13" s="301" customFormat="1" ht="15">
      <c r="K1098" s="290"/>
      <c r="L1098" s="290"/>
      <c r="M1098" s="290"/>
    </row>
    <row r="1099" spans="11:13" s="301" customFormat="1" ht="15">
      <c r="K1099" s="290"/>
      <c r="L1099" s="290"/>
      <c r="M1099" s="290"/>
    </row>
    <row r="1100" spans="11:13" s="301" customFormat="1" ht="15">
      <c r="K1100" s="290"/>
      <c r="L1100" s="290"/>
      <c r="M1100" s="290"/>
    </row>
    <row r="1101" spans="11:13" s="301" customFormat="1" ht="15">
      <c r="K1101" s="290"/>
      <c r="L1101" s="290"/>
      <c r="M1101" s="290"/>
    </row>
    <row r="1102" spans="11:13" s="301" customFormat="1" ht="15">
      <c r="K1102" s="290"/>
      <c r="L1102" s="290"/>
      <c r="M1102" s="290"/>
    </row>
    <row r="1103" spans="11:13" s="301" customFormat="1" ht="15">
      <c r="K1103" s="290"/>
      <c r="L1103" s="290"/>
      <c r="M1103" s="290"/>
    </row>
    <row r="1104" spans="11:13" s="301" customFormat="1" ht="15">
      <c r="K1104" s="290"/>
      <c r="L1104" s="290"/>
      <c r="M1104" s="290"/>
    </row>
    <row r="1105" spans="11:13" s="301" customFormat="1" ht="15">
      <c r="K1105" s="290"/>
      <c r="L1105" s="290"/>
      <c r="M1105" s="290"/>
    </row>
    <row r="1106" spans="11:13" s="301" customFormat="1" ht="15">
      <c r="K1106" s="290"/>
      <c r="L1106" s="290"/>
      <c r="M1106" s="290"/>
    </row>
    <row r="1107" spans="11:13" s="301" customFormat="1" ht="15">
      <c r="K1107" s="290"/>
      <c r="L1107" s="290"/>
      <c r="M1107" s="290"/>
    </row>
    <row r="1108" spans="11:13" s="301" customFormat="1" ht="15">
      <c r="K1108" s="290"/>
      <c r="L1108" s="290"/>
      <c r="M1108" s="290"/>
    </row>
    <row r="1109" spans="11:13" s="301" customFormat="1" ht="15">
      <c r="K1109" s="290"/>
      <c r="L1109" s="290"/>
      <c r="M1109" s="290"/>
    </row>
    <row r="1110" spans="11:13" s="301" customFormat="1" ht="15">
      <c r="K1110" s="290"/>
      <c r="L1110" s="290"/>
      <c r="M1110" s="290"/>
    </row>
    <row r="1111" spans="11:13" s="301" customFormat="1" ht="15">
      <c r="K1111" s="290"/>
      <c r="L1111" s="290"/>
      <c r="M1111" s="290"/>
    </row>
    <row r="1112" spans="11:13" s="301" customFormat="1" ht="15">
      <c r="K1112" s="290"/>
      <c r="L1112" s="290"/>
      <c r="M1112" s="290"/>
    </row>
    <row r="1113" spans="11:13" s="301" customFormat="1" ht="15">
      <c r="K1113" s="290"/>
      <c r="L1113" s="290"/>
      <c r="M1113" s="290"/>
    </row>
    <row r="1114" spans="11:13" s="301" customFormat="1" ht="15">
      <c r="K1114" s="290"/>
      <c r="L1114" s="290"/>
      <c r="M1114" s="290"/>
    </row>
    <row r="1115" spans="11:13" s="301" customFormat="1" ht="15">
      <c r="K1115" s="290"/>
      <c r="L1115" s="290"/>
      <c r="M1115" s="290"/>
    </row>
    <row r="1116" spans="11:13" s="301" customFormat="1" ht="15">
      <c r="K1116" s="290"/>
      <c r="L1116" s="290"/>
      <c r="M1116" s="290"/>
    </row>
    <row r="1117" spans="11:13" s="301" customFormat="1" ht="15">
      <c r="K1117" s="290"/>
      <c r="L1117" s="290"/>
      <c r="M1117" s="290"/>
    </row>
    <row r="1118" spans="11:13" s="301" customFormat="1" ht="15">
      <c r="K1118" s="290"/>
      <c r="L1118" s="290"/>
      <c r="M1118" s="290"/>
    </row>
    <row r="1119" spans="11:13" s="301" customFormat="1" ht="15">
      <c r="K1119" s="290"/>
      <c r="L1119" s="290"/>
      <c r="M1119" s="290"/>
    </row>
    <row r="1120" spans="11:13" s="301" customFormat="1" ht="15">
      <c r="K1120" s="290"/>
      <c r="L1120" s="290"/>
      <c r="M1120" s="290"/>
    </row>
    <row r="1121" spans="11:13" s="301" customFormat="1" ht="15">
      <c r="K1121" s="290"/>
      <c r="L1121" s="290"/>
      <c r="M1121" s="290"/>
    </row>
    <row r="1122" spans="11:13" s="301" customFormat="1" ht="15">
      <c r="K1122" s="290"/>
      <c r="L1122" s="290"/>
      <c r="M1122" s="290"/>
    </row>
    <row r="1123" spans="11:13" s="301" customFormat="1" ht="15">
      <c r="K1123" s="290"/>
      <c r="L1123" s="290"/>
      <c r="M1123" s="290"/>
    </row>
    <row r="1124" spans="11:13" s="301" customFormat="1" ht="15">
      <c r="K1124" s="290"/>
      <c r="L1124" s="290"/>
      <c r="M1124" s="290"/>
    </row>
    <row r="1125" spans="11:13" s="301" customFormat="1" ht="15">
      <c r="K1125" s="290"/>
      <c r="L1125" s="290"/>
      <c r="M1125" s="290"/>
    </row>
    <row r="1126" spans="11:13" s="301" customFormat="1" ht="15">
      <c r="K1126" s="290"/>
      <c r="L1126" s="290"/>
      <c r="M1126" s="290"/>
    </row>
    <row r="1127" spans="11:13" s="301" customFormat="1" ht="15">
      <c r="K1127" s="290"/>
      <c r="L1127" s="290"/>
      <c r="M1127" s="290"/>
    </row>
    <row r="1128" spans="11:13" s="301" customFormat="1" ht="15">
      <c r="K1128" s="290"/>
      <c r="L1128" s="290"/>
      <c r="M1128" s="290"/>
    </row>
    <row r="1129" spans="11:13" s="301" customFormat="1" ht="15">
      <c r="K1129" s="290"/>
      <c r="L1129" s="290"/>
      <c r="M1129" s="290"/>
    </row>
    <row r="1130" spans="11:13" s="301" customFormat="1" ht="15">
      <c r="K1130" s="290"/>
      <c r="L1130" s="290"/>
      <c r="M1130" s="290"/>
    </row>
    <row r="1131" spans="11:13" s="301" customFormat="1" ht="15">
      <c r="K1131" s="290"/>
      <c r="L1131" s="290"/>
      <c r="M1131" s="290"/>
    </row>
    <row r="1132" spans="11:13" s="301" customFormat="1" ht="15">
      <c r="K1132" s="290"/>
      <c r="L1132" s="290"/>
      <c r="M1132" s="290"/>
    </row>
    <row r="1133" spans="11:13" s="301" customFormat="1" ht="15">
      <c r="K1133" s="290"/>
      <c r="L1133" s="290"/>
      <c r="M1133" s="290"/>
    </row>
    <row r="1134" spans="11:13" s="301" customFormat="1" ht="15">
      <c r="K1134" s="290"/>
      <c r="L1134" s="290"/>
      <c r="M1134" s="290"/>
    </row>
    <row r="1135" spans="11:13" s="301" customFormat="1" ht="15">
      <c r="K1135" s="290"/>
      <c r="L1135" s="290"/>
      <c r="M1135" s="290"/>
    </row>
    <row r="1136" spans="11:13" s="301" customFormat="1" ht="15">
      <c r="K1136" s="290"/>
      <c r="L1136" s="290"/>
      <c r="M1136" s="290"/>
    </row>
    <row r="1137" spans="11:13" s="301" customFormat="1" ht="15">
      <c r="K1137" s="290"/>
      <c r="L1137" s="290"/>
      <c r="M1137" s="290"/>
    </row>
    <row r="1138" spans="11:13" s="301" customFormat="1" ht="15">
      <c r="K1138" s="290"/>
      <c r="L1138" s="290"/>
      <c r="M1138" s="290"/>
    </row>
    <row r="1139" spans="11:13" s="301" customFormat="1" ht="15">
      <c r="K1139" s="290"/>
      <c r="L1139" s="290"/>
      <c r="M1139" s="290"/>
    </row>
    <row r="1140" spans="11:13" s="301" customFormat="1" ht="15">
      <c r="K1140" s="290"/>
      <c r="L1140" s="290"/>
      <c r="M1140" s="290"/>
    </row>
    <row r="1141" spans="11:13" s="301" customFormat="1" ht="15">
      <c r="K1141" s="290"/>
      <c r="L1141" s="290"/>
      <c r="M1141" s="290"/>
    </row>
    <row r="1142" spans="11:13" s="301" customFormat="1" ht="15">
      <c r="K1142" s="290"/>
      <c r="L1142" s="290"/>
      <c r="M1142" s="290"/>
    </row>
    <row r="1143" spans="11:13" s="301" customFormat="1" ht="15">
      <c r="K1143" s="290"/>
      <c r="L1143" s="290"/>
      <c r="M1143" s="290"/>
    </row>
    <row r="1144" spans="11:13" s="301" customFormat="1" ht="15">
      <c r="K1144" s="290"/>
      <c r="L1144" s="290"/>
      <c r="M1144" s="290"/>
    </row>
    <row r="1145" spans="11:13" s="301" customFormat="1" ht="15">
      <c r="K1145" s="290"/>
      <c r="L1145" s="290"/>
      <c r="M1145" s="290"/>
    </row>
    <row r="1146" spans="11:13" s="301" customFormat="1" ht="15">
      <c r="K1146" s="290"/>
      <c r="L1146" s="290"/>
      <c r="M1146" s="290"/>
    </row>
    <row r="1147" spans="11:13" s="301" customFormat="1" ht="15">
      <c r="K1147" s="290"/>
      <c r="L1147" s="290"/>
      <c r="M1147" s="290"/>
    </row>
    <row r="1148" spans="11:13" s="301" customFormat="1" ht="15">
      <c r="K1148" s="290"/>
      <c r="L1148" s="290"/>
      <c r="M1148" s="290"/>
    </row>
    <row r="1149" spans="11:13" s="301" customFormat="1" ht="15">
      <c r="K1149" s="290"/>
      <c r="L1149" s="290"/>
      <c r="M1149" s="290"/>
    </row>
    <row r="1150" spans="11:13" s="301" customFormat="1" ht="15">
      <c r="K1150" s="290"/>
      <c r="L1150" s="290"/>
      <c r="M1150" s="290"/>
    </row>
    <row r="1151" spans="11:13" s="301" customFormat="1" ht="15">
      <c r="K1151" s="290"/>
      <c r="L1151" s="290"/>
      <c r="M1151" s="290"/>
    </row>
    <row r="1152" spans="11:13" s="301" customFormat="1" ht="15">
      <c r="K1152" s="290"/>
      <c r="L1152" s="290"/>
      <c r="M1152" s="290"/>
    </row>
    <row r="1153" spans="11:13" s="301" customFormat="1" ht="15">
      <c r="K1153" s="290"/>
      <c r="L1153" s="290"/>
      <c r="M1153" s="290"/>
    </row>
    <row r="1154" spans="11:13" s="301" customFormat="1" ht="15">
      <c r="K1154" s="290"/>
      <c r="L1154" s="290"/>
      <c r="M1154" s="290"/>
    </row>
    <row r="1155" spans="11:13" s="301" customFormat="1" ht="15">
      <c r="K1155" s="290"/>
      <c r="L1155" s="290"/>
      <c r="M1155" s="290"/>
    </row>
    <row r="1156" spans="11:13" s="301" customFormat="1" ht="15">
      <c r="K1156" s="290"/>
      <c r="L1156" s="290"/>
      <c r="M1156" s="290"/>
    </row>
    <row r="1157" spans="11:13" s="301" customFormat="1" ht="15">
      <c r="K1157" s="290"/>
      <c r="L1157" s="290"/>
      <c r="M1157" s="290"/>
    </row>
    <row r="1158" spans="11:13" s="301" customFormat="1" ht="15">
      <c r="K1158" s="290"/>
      <c r="L1158" s="290"/>
      <c r="M1158" s="290"/>
    </row>
    <row r="1159" spans="11:13" s="301" customFormat="1" ht="15">
      <c r="K1159" s="290"/>
      <c r="L1159" s="290"/>
      <c r="M1159" s="290"/>
    </row>
    <row r="1160" spans="11:13" s="301" customFormat="1" ht="15">
      <c r="K1160" s="290"/>
      <c r="L1160" s="290"/>
      <c r="M1160" s="290"/>
    </row>
    <row r="1161" spans="11:13" s="301" customFormat="1" ht="15">
      <c r="K1161" s="290"/>
      <c r="L1161" s="290"/>
      <c r="M1161" s="290"/>
    </row>
    <row r="1162" spans="11:13" s="301" customFormat="1" ht="15">
      <c r="K1162" s="290"/>
      <c r="L1162" s="290"/>
      <c r="M1162" s="290"/>
    </row>
    <row r="1163" spans="11:13" s="301" customFormat="1" ht="15">
      <c r="K1163" s="290"/>
      <c r="L1163" s="290"/>
      <c r="M1163" s="290"/>
    </row>
    <row r="1164" spans="11:13" s="301" customFormat="1" ht="15">
      <c r="K1164" s="290"/>
      <c r="L1164" s="290"/>
      <c r="M1164" s="290"/>
    </row>
    <row r="1165" spans="11:13" s="301" customFormat="1" ht="15">
      <c r="K1165" s="290"/>
      <c r="L1165" s="290"/>
      <c r="M1165" s="290"/>
    </row>
    <row r="1166" spans="11:13" s="301" customFormat="1" ht="15">
      <c r="K1166" s="290"/>
      <c r="L1166" s="290"/>
      <c r="M1166" s="290"/>
    </row>
    <row r="1167" spans="11:13" s="301" customFormat="1" ht="15">
      <c r="K1167" s="290"/>
      <c r="L1167" s="290"/>
      <c r="M1167" s="290"/>
    </row>
    <row r="1168" spans="11:13" s="301" customFormat="1" ht="15">
      <c r="K1168" s="290"/>
      <c r="L1168" s="290"/>
      <c r="M1168" s="290"/>
    </row>
    <row r="1169" spans="11:13" s="301" customFormat="1" ht="15">
      <c r="K1169" s="290"/>
      <c r="L1169" s="290"/>
      <c r="M1169" s="290"/>
    </row>
    <row r="1170" spans="11:13" s="301" customFormat="1" ht="15">
      <c r="K1170" s="290"/>
      <c r="L1170" s="290"/>
      <c r="M1170" s="290"/>
    </row>
    <row r="1171" spans="11:13" s="301" customFormat="1" ht="15">
      <c r="K1171" s="290"/>
      <c r="L1171" s="290"/>
      <c r="M1171" s="290"/>
    </row>
    <row r="1172" spans="11:13" s="301" customFormat="1" ht="15">
      <c r="K1172" s="290"/>
      <c r="L1172" s="290"/>
      <c r="M1172" s="290"/>
    </row>
    <row r="1173" spans="11:13" s="301" customFormat="1" ht="15">
      <c r="K1173" s="290"/>
      <c r="L1173" s="290"/>
      <c r="M1173" s="290"/>
    </row>
    <row r="1174" spans="11:13" s="301" customFormat="1" ht="15">
      <c r="K1174" s="290"/>
      <c r="L1174" s="290"/>
      <c r="M1174" s="290"/>
    </row>
    <row r="1175" spans="11:13" s="301" customFormat="1" ht="15">
      <c r="K1175" s="290"/>
      <c r="L1175" s="290"/>
      <c r="M1175" s="290"/>
    </row>
    <row r="1176" spans="11:13" s="301" customFormat="1" ht="15">
      <c r="K1176" s="290"/>
      <c r="L1176" s="290"/>
      <c r="M1176" s="290"/>
    </row>
    <row r="1177" spans="11:13" s="301" customFormat="1" ht="15">
      <c r="K1177" s="290"/>
      <c r="L1177" s="290"/>
      <c r="M1177" s="290"/>
    </row>
    <row r="1178" spans="11:13" s="301" customFormat="1" ht="15">
      <c r="K1178" s="290"/>
      <c r="L1178" s="290"/>
      <c r="M1178" s="290"/>
    </row>
    <row r="1179" spans="11:13" s="301" customFormat="1" ht="15">
      <c r="K1179" s="290"/>
      <c r="L1179" s="290"/>
      <c r="M1179" s="290"/>
    </row>
    <row r="1180" spans="11:13" s="301" customFormat="1" ht="15">
      <c r="K1180" s="290"/>
      <c r="L1180" s="290"/>
      <c r="M1180" s="290"/>
    </row>
    <row r="1181" spans="11:13" s="301" customFormat="1" ht="15">
      <c r="K1181" s="290"/>
      <c r="L1181" s="290"/>
      <c r="M1181" s="290"/>
    </row>
    <row r="1182" spans="11:13" s="301" customFormat="1" ht="15">
      <c r="K1182" s="290"/>
      <c r="L1182" s="290"/>
      <c r="M1182" s="290"/>
    </row>
    <row r="1183" spans="11:13" s="301" customFormat="1" ht="15">
      <c r="K1183" s="290"/>
      <c r="L1183" s="290"/>
      <c r="M1183" s="290"/>
    </row>
    <row r="1184" spans="11:13" s="301" customFormat="1" ht="15">
      <c r="K1184" s="290"/>
      <c r="L1184" s="290"/>
      <c r="M1184" s="290"/>
    </row>
    <row r="1185" spans="11:13" s="301" customFormat="1" ht="15">
      <c r="K1185" s="290"/>
      <c r="L1185" s="290"/>
      <c r="M1185" s="290"/>
    </row>
    <row r="1186" spans="11:13" s="301" customFormat="1" ht="15">
      <c r="K1186" s="290"/>
      <c r="L1186" s="290"/>
      <c r="M1186" s="290"/>
    </row>
    <row r="1187" spans="11:13" s="301" customFormat="1" ht="15">
      <c r="K1187" s="290"/>
      <c r="L1187" s="290"/>
      <c r="M1187" s="290"/>
    </row>
    <row r="1188" spans="11:13" s="301" customFormat="1" ht="15">
      <c r="K1188" s="290"/>
      <c r="L1188" s="290"/>
      <c r="M1188" s="290"/>
    </row>
    <row r="1189" spans="11:13" s="301" customFormat="1" ht="15">
      <c r="K1189" s="290"/>
      <c r="L1189" s="290"/>
      <c r="M1189" s="290"/>
    </row>
    <row r="1190" spans="11:13" s="301" customFormat="1" ht="15">
      <c r="K1190" s="290"/>
      <c r="L1190" s="290"/>
      <c r="M1190" s="290"/>
    </row>
    <row r="1191" spans="11:13" s="301" customFormat="1" ht="15">
      <c r="K1191" s="290"/>
      <c r="L1191" s="290"/>
      <c r="M1191" s="290"/>
    </row>
    <row r="1192" spans="11:13" s="301" customFormat="1" ht="15">
      <c r="K1192" s="290"/>
      <c r="L1192" s="290"/>
      <c r="M1192" s="290"/>
    </row>
    <row r="1193" spans="11:13" s="301" customFormat="1" ht="15">
      <c r="K1193" s="290"/>
      <c r="L1193" s="290"/>
      <c r="M1193" s="290"/>
    </row>
    <row r="1194" spans="11:13" s="301" customFormat="1" ht="15">
      <c r="K1194" s="290"/>
      <c r="L1194" s="290"/>
      <c r="M1194" s="290"/>
    </row>
    <row r="1195" spans="11:13" s="301" customFormat="1" ht="15">
      <c r="K1195" s="290"/>
      <c r="L1195" s="290"/>
      <c r="M1195" s="290"/>
    </row>
    <row r="1196" spans="11:13" s="301" customFormat="1" ht="15">
      <c r="K1196" s="290"/>
      <c r="L1196" s="290"/>
      <c r="M1196" s="290"/>
    </row>
    <row r="1197" spans="11:13" s="301" customFormat="1" ht="15">
      <c r="K1197" s="290"/>
      <c r="L1197" s="290"/>
      <c r="M1197" s="290"/>
    </row>
    <row r="1198" spans="11:13" s="301" customFormat="1" ht="15">
      <c r="K1198" s="290"/>
      <c r="L1198" s="290"/>
      <c r="M1198" s="290"/>
    </row>
    <row r="1199" spans="11:13" s="301" customFormat="1" ht="15">
      <c r="K1199" s="290"/>
      <c r="L1199" s="290"/>
      <c r="M1199" s="290"/>
    </row>
    <row r="1200" spans="11:13" s="301" customFormat="1" ht="15">
      <c r="K1200" s="290"/>
      <c r="L1200" s="290"/>
      <c r="M1200" s="290"/>
    </row>
    <row r="1201" spans="11:13" s="301" customFormat="1" ht="15">
      <c r="K1201" s="290"/>
      <c r="L1201" s="290"/>
      <c r="M1201" s="290"/>
    </row>
    <row r="1202" spans="11:13" s="301" customFormat="1" ht="15">
      <c r="K1202" s="290"/>
      <c r="L1202" s="290"/>
      <c r="M1202" s="290"/>
    </row>
    <row r="1203" spans="11:13" s="301" customFormat="1" ht="15">
      <c r="K1203" s="290"/>
      <c r="L1203" s="290"/>
      <c r="M1203" s="290"/>
    </row>
    <row r="1204" spans="11:13" s="301" customFormat="1" ht="15">
      <c r="K1204" s="290"/>
      <c r="L1204" s="290"/>
      <c r="M1204" s="290"/>
    </row>
    <row r="1205" spans="11:13" s="301" customFormat="1" ht="15">
      <c r="K1205" s="290"/>
      <c r="L1205" s="290"/>
      <c r="M1205" s="290"/>
    </row>
    <row r="1206" spans="11:13" s="301" customFormat="1" ht="15">
      <c r="K1206" s="290"/>
      <c r="L1206" s="290"/>
      <c r="M1206" s="290"/>
    </row>
    <row r="1207" spans="11:13" s="301" customFormat="1" ht="15">
      <c r="K1207" s="290"/>
      <c r="L1207" s="290"/>
      <c r="M1207" s="290"/>
    </row>
    <row r="1208" spans="11:13" s="301" customFormat="1" ht="15">
      <c r="K1208" s="290"/>
      <c r="L1208" s="290"/>
      <c r="M1208" s="290"/>
    </row>
    <row r="1209" spans="11:13" s="301" customFormat="1" ht="15">
      <c r="K1209" s="290"/>
      <c r="L1209" s="290"/>
      <c r="M1209" s="290"/>
    </row>
    <row r="1210" spans="11:13" s="301" customFormat="1" ht="15">
      <c r="K1210" s="290"/>
      <c r="L1210" s="290"/>
      <c r="M1210" s="290"/>
    </row>
    <row r="1211" spans="11:13" s="301" customFormat="1" ht="15">
      <c r="K1211" s="290"/>
      <c r="L1211" s="290"/>
      <c r="M1211" s="290"/>
    </row>
    <row r="1212" spans="11:13" s="301" customFormat="1" ht="15">
      <c r="K1212" s="290"/>
      <c r="L1212" s="290"/>
      <c r="M1212" s="290"/>
    </row>
    <row r="1213" spans="11:13" s="301" customFormat="1" ht="15">
      <c r="K1213" s="290"/>
      <c r="L1213" s="290"/>
      <c r="M1213" s="290"/>
    </row>
    <row r="1214" spans="11:13" s="301" customFormat="1" ht="15">
      <c r="K1214" s="290"/>
      <c r="L1214" s="290"/>
      <c r="M1214" s="290"/>
    </row>
    <row r="1215" spans="11:13" s="301" customFormat="1" ht="15">
      <c r="K1215" s="290"/>
      <c r="L1215" s="290"/>
      <c r="M1215" s="290"/>
    </row>
    <row r="1216" spans="11:13" s="301" customFormat="1" ht="15">
      <c r="K1216" s="290"/>
      <c r="L1216" s="290"/>
      <c r="M1216" s="290"/>
    </row>
    <row r="1217" spans="11:13" s="301" customFormat="1" ht="15">
      <c r="K1217" s="290"/>
      <c r="L1217" s="290"/>
      <c r="M1217" s="290"/>
    </row>
    <row r="1218" spans="11:13" s="301" customFormat="1" ht="15">
      <c r="K1218" s="290"/>
      <c r="L1218" s="290"/>
      <c r="M1218" s="290"/>
    </row>
    <row r="1219" spans="11:13" s="301" customFormat="1" ht="15">
      <c r="K1219" s="290"/>
      <c r="L1219" s="290"/>
      <c r="M1219" s="290"/>
    </row>
    <row r="1220" spans="11:13" s="301" customFormat="1" ht="15">
      <c r="K1220" s="290"/>
      <c r="L1220" s="290"/>
      <c r="M1220" s="290"/>
    </row>
    <row r="1221" spans="11:13" s="301" customFormat="1" ht="15">
      <c r="K1221" s="290"/>
      <c r="L1221" s="290"/>
      <c r="M1221" s="290"/>
    </row>
    <row r="1222" spans="11:13" s="301" customFormat="1" ht="15">
      <c r="K1222" s="290"/>
      <c r="L1222" s="290"/>
      <c r="M1222" s="290"/>
    </row>
    <row r="1223" spans="11:13" s="301" customFormat="1" ht="15">
      <c r="K1223" s="290"/>
      <c r="L1223" s="290"/>
      <c r="M1223" s="290"/>
    </row>
    <row r="1224" spans="11:13" s="301" customFormat="1" ht="15">
      <c r="K1224" s="290"/>
      <c r="L1224" s="290"/>
      <c r="M1224" s="290"/>
    </row>
    <row r="1225" spans="11:13" s="301" customFormat="1" ht="15">
      <c r="K1225" s="290"/>
      <c r="L1225" s="290"/>
      <c r="M1225" s="290"/>
    </row>
    <row r="1226" spans="11:13" s="301" customFormat="1" ht="15">
      <c r="K1226" s="290"/>
      <c r="L1226" s="290"/>
      <c r="M1226" s="290"/>
    </row>
    <row r="1227" spans="11:13" s="301" customFormat="1" ht="15">
      <c r="K1227" s="290"/>
      <c r="L1227" s="290"/>
      <c r="M1227" s="290"/>
    </row>
    <row r="1228" spans="11:13" s="301" customFormat="1" ht="15">
      <c r="K1228" s="290"/>
      <c r="L1228" s="290"/>
      <c r="M1228" s="290"/>
    </row>
    <row r="1229" spans="11:13" s="301" customFormat="1" ht="15">
      <c r="K1229" s="290"/>
      <c r="L1229" s="290"/>
      <c r="M1229" s="290"/>
    </row>
    <row r="1230" spans="11:13" s="301" customFormat="1" ht="15">
      <c r="K1230" s="290"/>
      <c r="L1230" s="290"/>
      <c r="M1230" s="290"/>
    </row>
    <row r="1231" spans="11:13" s="301" customFormat="1" ht="15">
      <c r="K1231" s="290"/>
      <c r="L1231" s="290"/>
      <c r="M1231" s="290"/>
    </row>
    <row r="1232" spans="11:13" s="301" customFormat="1" ht="15">
      <c r="K1232" s="290"/>
      <c r="L1232" s="290"/>
      <c r="M1232" s="290"/>
    </row>
    <row r="1233" spans="11:13" s="301" customFormat="1" ht="15">
      <c r="K1233" s="290"/>
      <c r="L1233" s="290"/>
      <c r="M1233" s="290"/>
    </row>
    <row r="1234" spans="11:13" s="301" customFormat="1" ht="15">
      <c r="K1234" s="290"/>
      <c r="L1234" s="290"/>
      <c r="M1234" s="290"/>
    </row>
    <row r="1235" spans="11:13" s="301" customFormat="1" ht="15">
      <c r="K1235" s="290"/>
      <c r="L1235" s="290"/>
      <c r="M1235" s="290"/>
    </row>
    <row r="1236" spans="11:13" s="301" customFormat="1" ht="15">
      <c r="K1236" s="290"/>
      <c r="L1236" s="290"/>
      <c r="M1236" s="290"/>
    </row>
    <row r="1237" spans="11:13" s="301" customFormat="1" ht="15">
      <c r="K1237" s="290"/>
      <c r="L1237" s="290"/>
      <c r="M1237" s="290"/>
    </row>
    <row r="1238" spans="11:13" s="301" customFormat="1" ht="15">
      <c r="K1238" s="290"/>
      <c r="L1238" s="290"/>
      <c r="M1238" s="290"/>
    </row>
    <row r="1239" spans="11:13" s="301" customFormat="1" ht="15">
      <c r="K1239" s="290"/>
      <c r="L1239" s="290"/>
      <c r="M1239" s="290"/>
    </row>
    <row r="1240" spans="11:13" s="301" customFormat="1" ht="15">
      <c r="K1240" s="290"/>
      <c r="L1240" s="290"/>
      <c r="M1240" s="290"/>
    </row>
    <row r="1241" spans="11:13" s="301" customFormat="1" ht="15">
      <c r="K1241" s="290"/>
      <c r="L1241" s="290"/>
      <c r="M1241" s="290"/>
    </row>
    <row r="1242" spans="11:13" s="301" customFormat="1" ht="15">
      <c r="K1242" s="290"/>
      <c r="L1242" s="290"/>
      <c r="M1242" s="290"/>
    </row>
    <row r="1243" spans="11:13" s="301" customFormat="1" ht="15">
      <c r="K1243" s="290"/>
      <c r="L1243" s="290"/>
      <c r="M1243" s="290"/>
    </row>
    <row r="1244" spans="11:13" s="301" customFormat="1" ht="15">
      <c r="K1244" s="290"/>
      <c r="L1244" s="290"/>
      <c r="M1244" s="290"/>
    </row>
    <row r="1245" spans="11:13" s="301" customFormat="1" ht="15">
      <c r="K1245" s="290"/>
      <c r="L1245" s="290"/>
      <c r="M1245" s="290"/>
    </row>
    <row r="1246" spans="11:13" s="301" customFormat="1" ht="15">
      <c r="K1246" s="290"/>
      <c r="L1246" s="290"/>
      <c r="M1246" s="290"/>
    </row>
    <row r="1247" spans="11:13" s="301" customFormat="1" ht="15">
      <c r="K1247" s="290"/>
      <c r="L1247" s="290"/>
      <c r="M1247" s="290"/>
    </row>
    <row r="1248" spans="11:13" s="301" customFormat="1" ht="15">
      <c r="K1248" s="290"/>
      <c r="L1248" s="290"/>
      <c r="M1248" s="290"/>
    </row>
    <row r="1249" spans="11:13" s="301" customFormat="1" ht="15">
      <c r="K1249" s="290"/>
      <c r="L1249" s="290"/>
      <c r="M1249" s="290"/>
    </row>
    <row r="1250" spans="11:13" s="301" customFormat="1" ht="15">
      <c r="K1250" s="290"/>
      <c r="L1250" s="290"/>
      <c r="M1250" s="290"/>
    </row>
    <row r="1251" spans="11:13" s="301" customFormat="1" ht="15">
      <c r="K1251" s="290"/>
      <c r="L1251" s="290"/>
      <c r="M1251" s="290"/>
    </row>
    <row r="1252" spans="11:13" s="301" customFormat="1" ht="15">
      <c r="K1252" s="290"/>
      <c r="L1252" s="290"/>
      <c r="M1252" s="290"/>
    </row>
    <row r="1253" spans="11:13" s="301" customFormat="1" ht="15">
      <c r="K1253" s="290"/>
      <c r="L1253" s="290"/>
      <c r="M1253" s="290"/>
    </row>
    <row r="1254" spans="11:13" s="301" customFormat="1" ht="15">
      <c r="K1254" s="290"/>
      <c r="L1254" s="290"/>
      <c r="M1254" s="290"/>
    </row>
    <row r="1255" spans="11:13" s="301" customFormat="1" ht="15">
      <c r="K1255" s="290"/>
      <c r="L1255" s="290"/>
      <c r="M1255" s="290"/>
    </row>
    <row r="1256" spans="11:13" s="301" customFormat="1" ht="15">
      <c r="K1256" s="290"/>
      <c r="L1256" s="290"/>
      <c r="M1256" s="290"/>
    </row>
    <row r="1257" spans="11:13" s="301" customFormat="1" ht="15">
      <c r="K1257" s="290"/>
      <c r="L1257" s="290"/>
      <c r="M1257" s="290"/>
    </row>
    <row r="1258" spans="11:13" s="301" customFormat="1" ht="15">
      <c r="K1258" s="290"/>
      <c r="L1258" s="290"/>
      <c r="M1258" s="290"/>
    </row>
    <row r="1259" spans="11:13" s="301" customFormat="1" ht="15">
      <c r="K1259" s="290"/>
      <c r="L1259" s="290"/>
      <c r="M1259" s="290"/>
    </row>
    <row r="1260" spans="11:13" s="301" customFormat="1" ht="15">
      <c r="K1260" s="290"/>
      <c r="L1260" s="290"/>
      <c r="M1260" s="290"/>
    </row>
    <row r="1261" spans="11:13" s="301" customFormat="1" ht="15">
      <c r="K1261" s="290"/>
      <c r="L1261" s="290"/>
      <c r="M1261" s="290"/>
    </row>
    <row r="1262" spans="11:13" s="301" customFormat="1" ht="15">
      <c r="K1262" s="290"/>
      <c r="L1262" s="290"/>
      <c r="M1262" s="290"/>
    </row>
    <row r="1263" spans="11:13" s="301" customFormat="1" ht="15">
      <c r="K1263" s="290"/>
      <c r="L1263" s="290"/>
      <c r="M1263" s="290"/>
    </row>
    <row r="1264" spans="11:13" s="301" customFormat="1" ht="15">
      <c r="K1264" s="290"/>
      <c r="L1264" s="290"/>
      <c r="M1264" s="290"/>
    </row>
    <row r="1265" spans="11:13" s="301" customFormat="1" ht="15">
      <c r="K1265" s="290"/>
      <c r="L1265" s="290"/>
      <c r="M1265" s="290"/>
    </row>
    <row r="1266" spans="11:13" s="301" customFormat="1" ht="15">
      <c r="K1266" s="290"/>
      <c r="L1266" s="290"/>
      <c r="M1266" s="290"/>
    </row>
    <row r="1267" spans="11:13" s="301" customFormat="1" ht="15">
      <c r="K1267" s="290"/>
      <c r="L1267" s="290"/>
      <c r="M1267" s="290"/>
    </row>
    <row r="1268" spans="11:13" s="301" customFormat="1" ht="15">
      <c r="K1268" s="290"/>
      <c r="L1268" s="290"/>
      <c r="M1268" s="290"/>
    </row>
    <row r="1269" spans="11:13" s="301" customFormat="1" ht="15">
      <c r="K1269" s="290"/>
      <c r="L1269" s="290"/>
      <c r="M1269" s="290"/>
    </row>
    <row r="1270" spans="11:13" s="301" customFormat="1" ht="15">
      <c r="K1270" s="290"/>
      <c r="L1270" s="290"/>
      <c r="M1270" s="290"/>
    </row>
    <row r="1271" spans="11:13" s="301" customFormat="1" ht="15">
      <c r="K1271" s="290"/>
      <c r="L1271" s="290"/>
      <c r="M1271" s="290"/>
    </row>
    <row r="1272" spans="11:13" s="301" customFormat="1" ht="15">
      <c r="K1272" s="290"/>
      <c r="L1272" s="290"/>
      <c r="M1272" s="290"/>
    </row>
    <row r="1273" spans="11:13" s="301" customFormat="1" ht="15">
      <c r="K1273" s="290"/>
      <c r="L1273" s="290"/>
      <c r="M1273" s="290"/>
    </row>
    <row r="1274" spans="11:13" s="301" customFormat="1" ht="15">
      <c r="K1274" s="290"/>
      <c r="L1274" s="290"/>
      <c r="M1274" s="290"/>
    </row>
    <row r="1275" spans="11:13" s="301" customFormat="1" ht="15">
      <c r="K1275" s="290"/>
      <c r="L1275" s="290"/>
      <c r="M1275" s="290"/>
    </row>
    <row r="1276" spans="11:13" s="301" customFormat="1" ht="15">
      <c r="K1276" s="290"/>
      <c r="L1276" s="290"/>
      <c r="M1276" s="290"/>
    </row>
    <row r="1277" spans="11:13" s="301" customFormat="1" ht="15">
      <c r="K1277" s="290"/>
      <c r="L1277" s="290"/>
      <c r="M1277" s="290"/>
    </row>
    <row r="1278" spans="11:13" s="301" customFormat="1" ht="15">
      <c r="K1278" s="290"/>
      <c r="L1278" s="290"/>
      <c r="M1278" s="290"/>
    </row>
    <row r="1279" spans="11:13" s="301" customFormat="1" ht="15">
      <c r="K1279" s="290"/>
      <c r="L1279" s="290"/>
      <c r="M1279" s="290"/>
    </row>
    <row r="1280" spans="11:13" s="301" customFormat="1" ht="15">
      <c r="K1280" s="290"/>
      <c r="L1280" s="290"/>
      <c r="M1280" s="290"/>
    </row>
    <row r="1281" spans="11:13" s="301" customFormat="1" ht="15">
      <c r="K1281" s="290"/>
      <c r="L1281" s="290"/>
      <c r="M1281" s="290"/>
    </row>
    <row r="1282" spans="11:13" s="301" customFormat="1" ht="15">
      <c r="K1282" s="290"/>
      <c r="L1282" s="290"/>
      <c r="M1282" s="290"/>
    </row>
    <row r="1283" spans="11:13" s="301" customFormat="1" ht="15">
      <c r="K1283" s="290"/>
      <c r="L1283" s="290"/>
      <c r="M1283" s="290"/>
    </row>
    <row r="1284" spans="11:13" s="301" customFormat="1" ht="15">
      <c r="K1284" s="290"/>
      <c r="L1284" s="290"/>
      <c r="M1284" s="290"/>
    </row>
    <row r="1285" spans="11:13" s="301" customFormat="1" ht="15">
      <c r="K1285" s="290"/>
      <c r="L1285" s="290"/>
      <c r="M1285" s="290"/>
    </row>
    <row r="1286" spans="11:13" s="301" customFormat="1" ht="15">
      <c r="K1286" s="290"/>
      <c r="L1286" s="290"/>
      <c r="M1286" s="290"/>
    </row>
    <row r="1287" spans="11:13" s="301" customFormat="1" ht="15">
      <c r="K1287" s="290"/>
      <c r="L1287" s="290"/>
      <c r="M1287" s="290"/>
    </row>
    <row r="1288" spans="11:13" s="301" customFormat="1" ht="15">
      <c r="K1288" s="290"/>
      <c r="L1288" s="290"/>
      <c r="M1288" s="290"/>
    </row>
    <row r="1289" spans="11:13" s="301" customFormat="1" ht="15">
      <c r="K1289" s="290"/>
      <c r="L1289" s="290"/>
      <c r="M1289" s="290"/>
    </row>
    <row r="1290" spans="11:13" s="301" customFormat="1" ht="15">
      <c r="K1290" s="290"/>
      <c r="L1290" s="290"/>
      <c r="M1290" s="290"/>
    </row>
    <row r="1291" spans="11:13" s="301" customFormat="1" ht="15">
      <c r="K1291" s="290"/>
      <c r="L1291" s="290"/>
      <c r="M1291" s="290"/>
    </row>
    <row r="1292" spans="11:13" s="301" customFormat="1" ht="15">
      <c r="K1292" s="290"/>
      <c r="L1292" s="290"/>
      <c r="M1292" s="290"/>
    </row>
    <row r="1293" spans="11:13" s="301" customFormat="1" ht="15">
      <c r="K1293" s="290"/>
      <c r="L1293" s="290"/>
      <c r="M1293" s="290"/>
    </row>
    <row r="1294" spans="11:13" s="301" customFormat="1" ht="15">
      <c r="K1294" s="290"/>
      <c r="L1294" s="290"/>
      <c r="M1294" s="290"/>
    </row>
    <row r="1295" spans="11:13" s="301" customFormat="1" ht="15">
      <c r="K1295" s="290"/>
      <c r="L1295" s="290"/>
      <c r="M1295" s="290"/>
    </row>
    <row r="1296" spans="11:13" s="301" customFormat="1" ht="15">
      <c r="K1296" s="290"/>
      <c r="L1296" s="290"/>
      <c r="M1296" s="290"/>
    </row>
    <row r="1297" spans="11:13" s="301" customFormat="1" ht="15">
      <c r="K1297" s="290"/>
      <c r="L1297" s="290"/>
      <c r="M1297" s="290"/>
    </row>
    <row r="1298" spans="11:13" s="301" customFormat="1" ht="15">
      <c r="K1298" s="290"/>
      <c r="L1298" s="290"/>
      <c r="M1298" s="290"/>
    </row>
    <row r="1299" spans="11:13" s="301" customFormat="1" ht="15">
      <c r="K1299" s="290"/>
      <c r="L1299" s="290"/>
      <c r="M1299" s="290"/>
    </row>
    <row r="1300" spans="11:13" s="301" customFormat="1" ht="15">
      <c r="K1300" s="290"/>
      <c r="L1300" s="290"/>
      <c r="M1300" s="290"/>
    </row>
    <row r="1301" spans="11:13" s="301" customFormat="1" ht="15">
      <c r="K1301" s="290"/>
      <c r="L1301" s="290"/>
      <c r="M1301" s="290"/>
    </row>
    <row r="1302" spans="11:13" s="301" customFormat="1" ht="15">
      <c r="K1302" s="290"/>
      <c r="L1302" s="290"/>
      <c r="M1302" s="290"/>
    </row>
    <row r="1303" spans="11:13" s="301" customFormat="1" ht="15">
      <c r="K1303" s="290"/>
      <c r="L1303" s="290"/>
      <c r="M1303" s="290"/>
    </row>
    <row r="1304" spans="11:13" s="301" customFormat="1" ht="15">
      <c r="K1304" s="290"/>
      <c r="L1304" s="290"/>
      <c r="M1304" s="290"/>
    </row>
    <row r="1305" spans="11:13" s="301" customFormat="1" ht="15">
      <c r="K1305" s="290"/>
      <c r="L1305" s="290"/>
      <c r="M1305" s="290"/>
    </row>
    <row r="1306" spans="11:13" s="301" customFormat="1" ht="15">
      <c r="K1306" s="290"/>
      <c r="L1306" s="290"/>
      <c r="M1306" s="290"/>
    </row>
    <row r="1307" spans="11:13" s="301" customFormat="1" ht="15">
      <c r="K1307" s="290"/>
      <c r="L1307" s="290"/>
      <c r="M1307" s="290"/>
    </row>
    <row r="1308" spans="11:13" s="301" customFormat="1" ht="15">
      <c r="K1308" s="290"/>
      <c r="L1308" s="290"/>
      <c r="M1308" s="290"/>
    </row>
    <row r="1309" spans="11:13" s="301" customFormat="1" ht="15">
      <c r="K1309" s="290"/>
      <c r="L1309" s="290"/>
      <c r="M1309" s="290"/>
    </row>
    <row r="1310" spans="11:13" s="301" customFormat="1" ht="15">
      <c r="K1310" s="290"/>
      <c r="L1310" s="290"/>
      <c r="M1310" s="290"/>
    </row>
    <row r="1311" spans="11:13" s="301" customFormat="1" ht="15">
      <c r="K1311" s="290"/>
      <c r="L1311" s="290"/>
      <c r="M1311" s="290"/>
    </row>
    <row r="1312" spans="11:13" s="301" customFormat="1" ht="15">
      <c r="K1312" s="290"/>
      <c r="L1312" s="290"/>
      <c r="M1312" s="290"/>
    </row>
    <row r="1313" spans="11:13" s="301" customFormat="1" ht="15">
      <c r="K1313" s="290"/>
      <c r="L1313" s="290"/>
      <c r="M1313" s="290"/>
    </row>
    <row r="1314" spans="11:13" s="301" customFormat="1" ht="15">
      <c r="K1314" s="290"/>
      <c r="L1314" s="290"/>
      <c r="M1314" s="290"/>
    </row>
    <row r="1315" spans="11:13" s="301" customFormat="1" ht="15">
      <c r="K1315" s="290"/>
      <c r="L1315" s="290"/>
      <c r="M1315" s="290"/>
    </row>
    <row r="1316" spans="11:13" s="301" customFormat="1" ht="15">
      <c r="K1316" s="290"/>
      <c r="L1316" s="290"/>
      <c r="M1316" s="290"/>
    </row>
    <row r="1317" spans="11:13" s="301" customFormat="1" ht="15">
      <c r="K1317" s="290"/>
      <c r="L1317" s="290"/>
      <c r="M1317" s="290"/>
    </row>
    <row r="1318" spans="11:13" s="301" customFormat="1" ht="15">
      <c r="K1318" s="290"/>
      <c r="L1318" s="290"/>
      <c r="M1318" s="290"/>
    </row>
    <row r="1319" spans="11:13" s="301" customFormat="1" ht="15">
      <c r="K1319" s="290"/>
      <c r="L1319" s="290"/>
      <c r="M1319" s="290"/>
    </row>
    <row r="1320" spans="11:13" s="301" customFormat="1" ht="15">
      <c r="K1320" s="290"/>
      <c r="L1320" s="290"/>
      <c r="M1320" s="290"/>
    </row>
    <row r="1321" spans="11:13" s="301" customFormat="1" ht="15">
      <c r="K1321" s="290"/>
      <c r="L1321" s="290"/>
      <c r="M1321" s="290"/>
    </row>
    <row r="1322" spans="11:13" s="301" customFormat="1" ht="15">
      <c r="K1322" s="290"/>
      <c r="L1322" s="290"/>
      <c r="M1322" s="290"/>
    </row>
    <row r="1323" spans="11:13" s="301" customFormat="1" ht="15">
      <c r="K1323" s="290"/>
      <c r="L1323" s="290"/>
      <c r="M1323" s="290"/>
    </row>
    <row r="1324" spans="11:13" s="301" customFormat="1" ht="15">
      <c r="K1324" s="290"/>
      <c r="L1324" s="290"/>
      <c r="M1324" s="290"/>
    </row>
    <row r="1325" spans="11:13" s="301" customFormat="1" ht="15">
      <c r="K1325" s="290"/>
      <c r="L1325" s="290"/>
      <c r="M1325" s="290"/>
    </row>
    <row r="1326" spans="11:13" s="301" customFormat="1" ht="15">
      <c r="K1326" s="290"/>
      <c r="L1326" s="290"/>
      <c r="M1326" s="290"/>
    </row>
    <row r="1327" spans="11:13" s="301" customFormat="1" ht="15">
      <c r="K1327" s="290"/>
      <c r="L1327" s="290"/>
      <c r="M1327" s="290"/>
    </row>
    <row r="1328" spans="11:13" s="301" customFormat="1" ht="15">
      <c r="K1328" s="290"/>
      <c r="L1328" s="290"/>
      <c r="M1328" s="290"/>
    </row>
    <row r="1329" spans="11:13" s="301" customFormat="1" ht="15">
      <c r="K1329" s="290"/>
      <c r="L1329" s="290"/>
      <c r="M1329" s="290"/>
    </row>
    <row r="1330" spans="11:13" s="301" customFormat="1" ht="15">
      <c r="K1330" s="290"/>
      <c r="L1330" s="290"/>
      <c r="M1330" s="290"/>
    </row>
    <row r="1331" spans="11:13" s="301" customFormat="1" ht="15">
      <c r="K1331" s="290"/>
      <c r="L1331" s="290"/>
      <c r="M1331" s="290"/>
    </row>
    <row r="1332" spans="11:13" s="301" customFormat="1" ht="15">
      <c r="K1332" s="290"/>
      <c r="L1332" s="290"/>
      <c r="M1332" s="290"/>
    </row>
    <row r="1333" spans="11:13" s="301" customFormat="1" ht="15">
      <c r="K1333" s="290"/>
      <c r="L1333" s="290"/>
      <c r="M1333" s="290"/>
    </row>
    <row r="1334" spans="11:13" s="301" customFormat="1" ht="15">
      <c r="K1334" s="290"/>
      <c r="L1334" s="290"/>
      <c r="M1334" s="290"/>
    </row>
    <row r="1335" spans="11:13" s="301" customFormat="1" ht="15">
      <c r="K1335" s="290"/>
      <c r="L1335" s="290"/>
      <c r="M1335" s="290"/>
    </row>
    <row r="1336" spans="11:13" s="301" customFormat="1" ht="15">
      <c r="K1336" s="290"/>
      <c r="L1336" s="290"/>
      <c r="M1336" s="290"/>
    </row>
    <row r="1337" spans="11:13" s="301" customFormat="1" ht="15">
      <c r="K1337" s="290"/>
      <c r="L1337" s="290"/>
      <c r="M1337" s="290"/>
    </row>
    <row r="1338" spans="11:13" s="301" customFormat="1" ht="15">
      <c r="K1338" s="290"/>
      <c r="L1338" s="290"/>
      <c r="M1338" s="290"/>
    </row>
    <row r="1339" spans="11:13" s="301" customFormat="1" ht="15">
      <c r="K1339" s="290"/>
      <c r="L1339" s="290"/>
      <c r="M1339" s="290"/>
    </row>
    <row r="1340" spans="11:13" s="301" customFormat="1" ht="15">
      <c r="K1340" s="290"/>
      <c r="L1340" s="290"/>
      <c r="M1340" s="290"/>
    </row>
    <row r="1341" spans="11:13" s="301" customFormat="1" ht="15">
      <c r="K1341" s="290"/>
      <c r="L1341" s="290"/>
      <c r="M1341" s="290"/>
    </row>
    <row r="1342" spans="11:13" s="301" customFormat="1" ht="15">
      <c r="K1342" s="290"/>
      <c r="L1342" s="290"/>
      <c r="M1342" s="290"/>
    </row>
    <row r="1343" spans="11:13" s="301" customFormat="1" ht="15">
      <c r="K1343" s="290"/>
      <c r="L1343" s="290"/>
      <c r="M1343" s="290"/>
    </row>
    <row r="1344" spans="11:13" s="301" customFormat="1" ht="15">
      <c r="K1344" s="290"/>
      <c r="L1344" s="290"/>
      <c r="M1344" s="290"/>
    </row>
    <row r="1345" spans="11:13" s="301" customFormat="1" ht="15">
      <c r="K1345" s="290"/>
      <c r="L1345" s="290"/>
      <c r="M1345" s="290"/>
    </row>
    <row r="1346" spans="11:13" s="301" customFormat="1" ht="15">
      <c r="K1346" s="290"/>
      <c r="L1346" s="290"/>
      <c r="M1346" s="290"/>
    </row>
    <row r="1347" spans="11:13" s="301" customFormat="1" ht="15">
      <c r="K1347" s="290"/>
      <c r="L1347" s="290"/>
      <c r="M1347" s="290"/>
    </row>
    <row r="1348" spans="11:13" s="301" customFormat="1" ht="15">
      <c r="K1348" s="290"/>
      <c r="L1348" s="290"/>
      <c r="M1348" s="290"/>
    </row>
    <row r="1349" spans="11:13" s="301" customFormat="1" ht="15">
      <c r="K1349" s="290"/>
      <c r="L1349" s="290"/>
      <c r="M1349" s="290"/>
    </row>
    <row r="1350" spans="11:13" s="301" customFormat="1" ht="15">
      <c r="K1350" s="290"/>
      <c r="L1350" s="290"/>
      <c r="M1350" s="290"/>
    </row>
    <row r="1351" spans="11:13" s="301" customFormat="1" ht="15">
      <c r="K1351" s="290"/>
      <c r="L1351" s="290"/>
      <c r="M1351" s="290"/>
    </row>
    <row r="1352" spans="11:13" s="301" customFormat="1" ht="15">
      <c r="K1352" s="290"/>
      <c r="L1352" s="290"/>
      <c r="M1352" s="290"/>
    </row>
    <row r="1353" spans="11:13" s="301" customFormat="1" ht="15">
      <c r="K1353" s="290"/>
      <c r="L1353" s="290"/>
      <c r="M1353" s="290"/>
    </row>
    <row r="1354" spans="11:13" s="301" customFormat="1" ht="15">
      <c r="K1354" s="290"/>
      <c r="L1354" s="290"/>
      <c r="M1354" s="290"/>
    </row>
    <row r="1355" spans="11:13" s="301" customFormat="1" ht="15">
      <c r="K1355" s="290"/>
      <c r="L1355" s="290"/>
      <c r="M1355" s="290"/>
    </row>
    <row r="1356" spans="11:13" s="301" customFormat="1" ht="15">
      <c r="K1356" s="290"/>
      <c r="L1356" s="290"/>
      <c r="M1356" s="290"/>
    </row>
    <row r="1357" spans="11:13" s="301" customFormat="1" ht="15">
      <c r="K1357" s="290"/>
      <c r="L1357" s="290"/>
      <c r="M1357" s="290"/>
    </row>
    <row r="1358" spans="11:13" s="301" customFormat="1" ht="15">
      <c r="K1358" s="290"/>
      <c r="L1358" s="290"/>
      <c r="M1358" s="290"/>
    </row>
    <row r="1359" spans="11:13" s="301" customFormat="1" ht="15">
      <c r="K1359" s="290"/>
      <c r="L1359" s="290"/>
      <c r="M1359" s="290"/>
    </row>
    <row r="1360" spans="11:13" s="301" customFormat="1" ht="15">
      <c r="K1360" s="290"/>
      <c r="L1360" s="290"/>
      <c r="M1360" s="290"/>
    </row>
    <row r="1361" spans="11:13" s="301" customFormat="1" ht="15">
      <c r="K1361" s="290"/>
      <c r="L1361" s="290"/>
      <c r="M1361" s="290"/>
    </row>
    <row r="1362" spans="11:13" s="301" customFormat="1" ht="15">
      <c r="K1362" s="290"/>
      <c r="L1362" s="290"/>
      <c r="M1362" s="290"/>
    </row>
    <row r="1363" spans="11:13" s="301" customFormat="1" ht="15">
      <c r="K1363" s="290"/>
      <c r="L1363" s="290"/>
      <c r="M1363" s="290"/>
    </row>
    <row r="1364" spans="11:13" s="301" customFormat="1" ht="15">
      <c r="K1364" s="290"/>
      <c r="L1364" s="290"/>
      <c r="M1364" s="290"/>
    </row>
    <row r="1365" spans="11:13" s="301" customFormat="1" ht="15">
      <c r="K1365" s="290"/>
      <c r="L1365" s="290"/>
      <c r="M1365" s="290"/>
    </row>
    <row r="1366" spans="11:13" s="301" customFormat="1" ht="15">
      <c r="K1366" s="290"/>
      <c r="L1366" s="290"/>
      <c r="M1366" s="290"/>
    </row>
    <row r="1367" spans="11:13" s="301" customFormat="1" ht="15">
      <c r="K1367" s="290"/>
      <c r="L1367" s="290"/>
      <c r="M1367" s="290"/>
    </row>
    <row r="1368" spans="11:13" s="301" customFormat="1" ht="15">
      <c r="K1368" s="290"/>
      <c r="L1368" s="290"/>
      <c r="M1368" s="290"/>
    </row>
    <row r="1369" spans="11:13" s="301" customFormat="1" ht="15">
      <c r="K1369" s="290"/>
      <c r="L1369" s="290"/>
      <c r="M1369" s="290"/>
    </row>
    <row r="1370" spans="11:13" s="301" customFormat="1" ht="15">
      <c r="K1370" s="290"/>
      <c r="L1370" s="290"/>
      <c r="M1370" s="290"/>
    </row>
    <row r="1371" spans="11:13" s="301" customFormat="1" ht="15">
      <c r="K1371" s="290"/>
      <c r="L1371" s="290"/>
      <c r="M1371" s="290"/>
    </row>
    <row r="1372" spans="11:13" s="301" customFormat="1" ht="15">
      <c r="K1372" s="290"/>
      <c r="L1372" s="290"/>
      <c r="M1372" s="290"/>
    </row>
    <row r="1373" spans="11:13" s="301" customFormat="1" ht="15">
      <c r="K1373" s="290"/>
      <c r="L1373" s="290"/>
      <c r="M1373" s="290"/>
    </row>
    <row r="1374" spans="11:13" s="301" customFormat="1" ht="15">
      <c r="K1374" s="290"/>
      <c r="L1374" s="290"/>
      <c r="M1374" s="290"/>
    </row>
    <row r="1375" spans="11:13" s="301" customFormat="1" ht="15">
      <c r="K1375" s="290"/>
      <c r="L1375" s="290"/>
      <c r="M1375" s="290"/>
    </row>
    <row r="1376" spans="11:13" s="301" customFormat="1" ht="15">
      <c r="K1376" s="290"/>
      <c r="L1376" s="290"/>
      <c r="M1376" s="290"/>
    </row>
    <row r="1377" spans="11:13" s="301" customFormat="1" ht="15">
      <c r="K1377" s="290"/>
      <c r="L1377" s="290"/>
      <c r="M1377" s="290"/>
    </row>
    <row r="1378" spans="11:13" s="301" customFormat="1" ht="15">
      <c r="K1378" s="290"/>
      <c r="L1378" s="290"/>
      <c r="M1378" s="290"/>
    </row>
    <row r="1379" spans="11:13" s="301" customFormat="1" ht="15">
      <c r="K1379" s="290"/>
      <c r="L1379" s="290"/>
      <c r="M1379" s="290"/>
    </row>
    <row r="1380" spans="11:13" s="301" customFormat="1" ht="15">
      <c r="K1380" s="290"/>
      <c r="L1380" s="290"/>
      <c r="M1380" s="290"/>
    </row>
    <row r="1381" spans="11:13" s="301" customFormat="1" ht="15">
      <c r="K1381" s="290"/>
      <c r="L1381" s="290"/>
      <c r="M1381" s="290"/>
    </row>
    <row r="1382" spans="11:13" s="301" customFormat="1" ht="15">
      <c r="K1382" s="290"/>
      <c r="L1382" s="290"/>
      <c r="M1382" s="290"/>
    </row>
    <row r="1383" spans="11:13" s="301" customFormat="1" ht="15">
      <c r="K1383" s="290"/>
      <c r="L1383" s="290"/>
      <c r="M1383" s="290"/>
    </row>
    <row r="1384" spans="11:13" s="301" customFormat="1" ht="15">
      <c r="K1384" s="290"/>
      <c r="L1384" s="290"/>
      <c r="M1384" s="290"/>
    </row>
    <row r="1385" spans="11:13" s="301" customFormat="1" ht="15">
      <c r="K1385" s="290"/>
      <c r="L1385" s="290"/>
      <c r="M1385" s="290"/>
    </row>
    <row r="1386" spans="11:13" s="301" customFormat="1" ht="15">
      <c r="K1386" s="290"/>
      <c r="L1386" s="290"/>
      <c r="M1386" s="290"/>
    </row>
    <row r="1387" spans="11:13" s="301" customFormat="1" ht="15">
      <c r="K1387" s="290"/>
      <c r="L1387" s="290"/>
      <c r="M1387" s="290"/>
    </row>
    <row r="1388" spans="11:13" s="301" customFormat="1" ht="15">
      <c r="K1388" s="290"/>
      <c r="L1388" s="290"/>
      <c r="M1388" s="290"/>
    </row>
    <row r="1389" spans="11:13" s="301" customFormat="1" ht="15">
      <c r="K1389" s="290"/>
      <c r="L1389" s="290"/>
      <c r="M1389" s="290"/>
    </row>
    <row r="1390" spans="11:13" s="301" customFormat="1" ht="15">
      <c r="K1390" s="290"/>
      <c r="L1390" s="290"/>
      <c r="M1390" s="290"/>
    </row>
    <row r="1391" spans="11:13" s="301" customFormat="1" ht="15">
      <c r="K1391" s="290"/>
      <c r="L1391" s="290"/>
      <c r="M1391" s="290"/>
    </row>
    <row r="1392" spans="11:13" s="301" customFormat="1" ht="15">
      <c r="K1392" s="290"/>
      <c r="L1392" s="290"/>
      <c r="M1392" s="290"/>
    </row>
    <row r="1393" spans="11:13" s="301" customFormat="1" ht="15">
      <c r="K1393" s="290"/>
      <c r="L1393" s="290"/>
      <c r="M1393" s="290"/>
    </row>
    <row r="1394" spans="11:13" s="301" customFormat="1" ht="15">
      <c r="K1394" s="290"/>
      <c r="L1394" s="290"/>
      <c r="M1394" s="290"/>
    </row>
    <row r="1395" spans="11:13" s="301" customFormat="1" ht="15">
      <c r="K1395" s="290"/>
      <c r="L1395" s="290"/>
      <c r="M1395" s="290"/>
    </row>
    <row r="1396" spans="11:13" s="301" customFormat="1" ht="15">
      <c r="K1396" s="290"/>
      <c r="L1396" s="290"/>
      <c r="M1396" s="290"/>
    </row>
    <row r="1397" spans="11:13" s="301" customFormat="1" ht="15">
      <c r="K1397" s="290"/>
      <c r="L1397" s="290"/>
      <c r="M1397" s="290"/>
    </row>
    <row r="1398" spans="11:13" s="301" customFormat="1" ht="15">
      <c r="K1398" s="290"/>
      <c r="L1398" s="290"/>
      <c r="M1398" s="290"/>
    </row>
    <row r="1399" spans="11:13" s="301" customFormat="1" ht="15">
      <c r="K1399" s="290"/>
      <c r="L1399" s="290"/>
      <c r="M1399" s="290"/>
    </row>
  </sheetData>
  <mergeCells count="19">
    <mergeCell ref="F1:F2"/>
    <mergeCell ref="G1:G2"/>
    <mergeCell ref="D1:D2"/>
    <mergeCell ref="A78:H78"/>
    <mergeCell ref="A77:H77"/>
    <mergeCell ref="E1:E2"/>
    <mergeCell ref="A76:H76"/>
    <mergeCell ref="O1:X1"/>
    <mergeCell ref="L1:L2"/>
    <mergeCell ref="M1:M2"/>
    <mergeCell ref="A75:H75"/>
    <mergeCell ref="H1:H2"/>
    <mergeCell ref="I1:I2"/>
    <mergeCell ref="J1:J2"/>
    <mergeCell ref="K1:K2"/>
    <mergeCell ref="A1:A2"/>
    <mergeCell ref="B1:B2"/>
    <mergeCell ref="N1:N2"/>
    <mergeCell ref="C1:C2"/>
  </mergeCells>
  <conditionalFormatting sqref="Y3:AB57">
    <cfRule type="containsText" dxfId="17" priority="21" operator="containsText" text="fałsz">
      <formula>NOT(ISERROR(SEARCH("fałsz",Y3)))</formula>
    </cfRule>
  </conditionalFormatting>
  <conditionalFormatting sqref="Y58:AB60">
    <cfRule type="containsText" dxfId="16" priority="18" operator="containsText" text="fałsz">
      <formula>NOT(ISERROR(SEARCH("fałsz",Y58)))</formula>
    </cfRule>
  </conditionalFormatting>
  <conditionalFormatting sqref="Y61:AB64">
    <cfRule type="containsText" dxfId="15" priority="17" operator="containsText" text="fałsz">
      <formula>NOT(ISERROR(SEARCH("fałsz",Y61)))</formula>
    </cfRule>
  </conditionalFormatting>
  <conditionalFormatting sqref="Y62:AB62">
    <cfRule type="containsText" dxfId="14" priority="16" operator="containsText" text="fałsz">
      <formula>NOT(ISERROR(SEARCH("fałsz",Y62)))</formula>
    </cfRule>
  </conditionalFormatting>
  <conditionalFormatting sqref="Y65:AB66 Y74:AB74">
    <cfRule type="containsText" dxfId="13" priority="15" operator="containsText" text="fałsz">
      <formula>NOT(ISERROR(SEARCH("fałsz",Y65)))</formula>
    </cfRule>
  </conditionalFormatting>
  <conditionalFormatting sqref="Y65:AB66 Y74:AB74">
    <cfRule type="containsText" dxfId="12" priority="14" operator="containsText" text="fałsz">
      <formula>NOT(ISERROR(SEARCH("fałsz",Y65)))</formula>
    </cfRule>
  </conditionalFormatting>
  <conditionalFormatting sqref="Y67:AB74">
    <cfRule type="containsText" dxfId="11" priority="12" operator="containsText" text="fałsz">
      <formula>NOT(ISERROR(SEARCH("fałsz",Y67)))</formula>
    </cfRule>
  </conditionalFormatting>
  <conditionalFormatting sqref="Y67:AB74">
    <cfRule type="containsText" dxfId="10" priority="11" operator="containsText" text="fałsz">
      <formula>NOT(ISERROR(SEARCH("fałsz",Y67)))</formula>
    </cfRule>
  </conditionalFormatting>
  <conditionalFormatting sqref="Y68:AB68">
    <cfRule type="containsText" dxfId="9" priority="10" operator="containsText" text="fałsz">
      <formula>NOT(ISERROR(SEARCH("fałsz",Y68)))</formula>
    </cfRule>
  </conditionalFormatting>
  <conditionalFormatting sqref="Y68:AB68">
    <cfRule type="containsText" dxfId="8" priority="9" operator="containsText" text="fałsz">
      <formula>NOT(ISERROR(SEARCH("fałsz",Y68)))</formula>
    </cfRule>
  </conditionalFormatting>
  <conditionalFormatting sqref="Y70:AB74">
    <cfRule type="containsText" dxfId="7" priority="8" operator="containsText" text="fałsz">
      <formula>NOT(ISERROR(SEARCH("fałsz",Y70)))</formula>
    </cfRule>
  </conditionalFormatting>
  <conditionalFormatting sqref="Y70:AB74">
    <cfRule type="containsText" dxfId="6" priority="7" operator="containsText" text="fałsz">
      <formula>NOT(ISERROR(SEARCH("fałsz",Y70)))</formula>
    </cfRule>
  </conditionalFormatting>
  <conditionalFormatting sqref="Y71:AB74">
    <cfRule type="containsText" dxfId="5" priority="6" operator="containsText" text="fałsz">
      <formula>NOT(ISERROR(SEARCH("fałsz",Y71)))</formula>
    </cfRule>
  </conditionalFormatting>
  <conditionalFormatting sqref="Y71:AB74">
    <cfRule type="containsText" dxfId="4" priority="5" operator="containsText" text="fałsz">
      <formula>NOT(ISERROR(SEARCH("fałsz",Y71)))</formula>
    </cfRule>
  </conditionalFormatting>
  <conditionalFormatting sqref="Y72:AB73">
    <cfRule type="containsText" dxfId="3" priority="4" operator="containsText" text="fałsz">
      <formula>NOT(ISERROR(SEARCH("fałsz",Y72)))</formula>
    </cfRule>
  </conditionalFormatting>
  <conditionalFormatting sqref="Y72:AB73">
    <cfRule type="containsText" dxfId="2" priority="3" operator="containsText" text="fałsz">
      <formula>NOT(ISERROR(SEARCH("fałsz",Y72)))</formula>
    </cfRule>
  </conditionalFormatting>
  <conditionalFormatting sqref="Y73:AB73">
    <cfRule type="containsText" dxfId="1" priority="2" operator="containsText" text="fałsz">
      <formula>NOT(ISERROR(SEARCH("fałsz",Y73)))</formula>
    </cfRule>
  </conditionalFormatting>
  <conditionalFormatting sqref="Y73:AB73">
    <cfRule type="containsText" dxfId="0" priority="1" operator="containsText" text="fałsz">
      <formula>NOT(ISERROR(SEARCH("fałsz",Y73)))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topLeftCell="B10" zoomScale="120" zoomScaleNormal="78" zoomScaleSheetLayoutView="120" workbookViewId="0">
      <selection activeCell="D13" sqref="D13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7" customWidth="1"/>
    <col min="11" max="11" width="16.7109375" style="288" customWidth="1"/>
    <col min="12" max="12" width="15.7109375" style="288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6" customWidth="1"/>
    <col min="28" max="56" width="9.140625" style="301"/>
    <col min="57" max="16384" width="9.140625" style="22"/>
  </cols>
  <sheetData>
    <row r="1" spans="1:56" s="160" customFormat="1" ht="20.100000000000001" customHeight="1">
      <c r="A1" s="437" t="s">
        <v>4</v>
      </c>
      <c r="B1" s="437" t="s">
        <v>5</v>
      </c>
      <c r="C1" s="438" t="s">
        <v>76</v>
      </c>
      <c r="D1" s="440" t="s">
        <v>6</v>
      </c>
      <c r="E1" s="438" t="s">
        <v>30</v>
      </c>
      <c r="F1" s="440" t="s">
        <v>7</v>
      </c>
      <c r="G1" s="437" t="s">
        <v>24</v>
      </c>
      <c r="H1" s="437" t="s">
        <v>8</v>
      </c>
      <c r="I1" s="437" t="s">
        <v>21</v>
      </c>
      <c r="J1" s="437" t="s">
        <v>9</v>
      </c>
      <c r="K1" s="437" t="s">
        <v>10</v>
      </c>
      <c r="L1" s="440" t="s">
        <v>13</v>
      </c>
      <c r="M1" s="437" t="s">
        <v>11</v>
      </c>
      <c r="N1" s="437" t="s">
        <v>12</v>
      </c>
      <c r="O1" s="437"/>
      <c r="P1" s="437"/>
      <c r="Q1" s="437"/>
      <c r="R1" s="437"/>
      <c r="S1" s="437"/>
      <c r="T1" s="437"/>
      <c r="U1" s="437"/>
      <c r="V1" s="437"/>
      <c r="W1" s="437"/>
      <c r="X1" s="112"/>
      <c r="Y1" s="112"/>
      <c r="Z1" s="112"/>
      <c r="AA1" s="112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</row>
    <row r="2" spans="1:56" s="160" customFormat="1" ht="27.75" customHeight="1">
      <c r="A2" s="437"/>
      <c r="B2" s="437"/>
      <c r="C2" s="439"/>
      <c r="D2" s="441"/>
      <c r="E2" s="439"/>
      <c r="F2" s="441"/>
      <c r="G2" s="437"/>
      <c r="H2" s="437"/>
      <c r="I2" s="437"/>
      <c r="J2" s="437"/>
      <c r="K2" s="437"/>
      <c r="L2" s="441"/>
      <c r="M2" s="437"/>
      <c r="N2" s="377">
        <v>2019</v>
      </c>
      <c r="O2" s="377">
        <v>2020</v>
      </c>
      <c r="P2" s="377">
        <v>2021</v>
      </c>
      <c r="Q2" s="377">
        <v>2022</v>
      </c>
      <c r="R2" s="377">
        <v>2023</v>
      </c>
      <c r="S2" s="377">
        <v>2024</v>
      </c>
      <c r="T2" s="377">
        <v>2025</v>
      </c>
      <c r="U2" s="377">
        <v>2026</v>
      </c>
      <c r="V2" s="377">
        <v>2027</v>
      </c>
      <c r="W2" s="377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</row>
    <row r="3" spans="1:56" s="97" customFormat="1" ht="33.75">
      <c r="A3" s="222">
        <v>1</v>
      </c>
      <c r="B3" s="222" t="s">
        <v>269</v>
      </c>
      <c r="C3" s="222"/>
      <c r="D3" s="233" t="s">
        <v>575</v>
      </c>
      <c r="E3" s="224" t="s">
        <v>131</v>
      </c>
      <c r="F3" s="223" t="s">
        <v>286</v>
      </c>
      <c r="G3" s="222"/>
      <c r="H3" s="225"/>
      <c r="I3" s="234"/>
      <c r="J3" s="283"/>
      <c r="K3" s="246"/>
      <c r="L3" s="341"/>
      <c r="M3" s="251"/>
      <c r="N3" s="227"/>
      <c r="O3" s="227"/>
      <c r="P3" s="227"/>
      <c r="Q3" s="219"/>
      <c r="R3" s="219"/>
      <c r="S3" s="219"/>
      <c r="T3" s="219"/>
      <c r="U3" s="219"/>
      <c r="V3" s="219"/>
      <c r="W3" s="219"/>
      <c r="X3" s="335" t="b">
        <v>1</v>
      </c>
      <c r="Y3" s="213" t="e">
        <f>ROUND(K3/J3,4)</f>
        <v>#DIV/0!</v>
      </c>
      <c r="Z3" s="337" t="b">
        <v>1</v>
      </c>
      <c r="AA3" s="337" t="b">
        <v>1</v>
      </c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</row>
    <row r="4" spans="1:56" s="319" customFormat="1" ht="33.75">
      <c r="A4" s="205">
        <v>2</v>
      </c>
      <c r="B4" s="205" t="s">
        <v>298</v>
      </c>
      <c r="C4" s="205"/>
      <c r="D4" s="218" t="s">
        <v>598</v>
      </c>
      <c r="E4" s="206">
        <v>2473</v>
      </c>
      <c r="F4" s="339" t="s">
        <v>310</v>
      </c>
      <c r="G4" s="205"/>
      <c r="H4" s="221"/>
      <c r="I4" s="215"/>
      <c r="J4" s="340"/>
      <c r="K4" s="340"/>
      <c r="L4" s="341"/>
      <c r="M4" s="211"/>
      <c r="N4" s="212"/>
      <c r="O4" s="212"/>
      <c r="P4" s="209"/>
      <c r="Q4" s="209"/>
      <c r="R4" s="209"/>
      <c r="S4" s="209"/>
      <c r="T4" s="209"/>
      <c r="U4" s="209"/>
      <c r="V4" s="209"/>
      <c r="W4" s="209"/>
      <c r="X4" s="335" t="b">
        <v>1</v>
      </c>
      <c r="Y4" s="213" t="e">
        <f t="shared" ref="Y4:Y15" si="0">ROUND(K4/J4,4)</f>
        <v>#DIV/0!</v>
      </c>
      <c r="Z4" s="337" t="b">
        <v>1</v>
      </c>
      <c r="AA4" s="337" t="b">
        <v>1</v>
      </c>
      <c r="AB4" s="316"/>
      <c r="AC4" s="317"/>
      <c r="AD4" s="318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</row>
    <row r="5" spans="1:56" s="361" customFormat="1" ht="33.75">
      <c r="A5" s="222">
        <v>3</v>
      </c>
      <c r="B5" s="222" t="s">
        <v>299</v>
      </c>
      <c r="C5" s="222"/>
      <c r="D5" s="233" t="s">
        <v>599</v>
      </c>
      <c r="E5" s="224" t="s">
        <v>138</v>
      </c>
      <c r="F5" s="324" t="s">
        <v>311</v>
      </c>
      <c r="G5" s="222"/>
      <c r="H5" s="225"/>
      <c r="I5" s="226"/>
      <c r="J5" s="283"/>
      <c r="K5" s="283"/>
      <c r="L5" s="246"/>
      <c r="M5" s="229"/>
      <c r="N5" s="227"/>
      <c r="O5" s="227"/>
      <c r="P5" s="219"/>
      <c r="Q5" s="219"/>
      <c r="R5" s="219"/>
      <c r="S5" s="219"/>
      <c r="T5" s="219"/>
      <c r="U5" s="219"/>
      <c r="V5" s="219"/>
      <c r="W5" s="219"/>
      <c r="X5" s="335" t="b">
        <v>1</v>
      </c>
      <c r="Y5" s="213" t="e">
        <f t="shared" si="0"/>
        <v>#DIV/0!</v>
      </c>
      <c r="Z5" s="337" t="b">
        <v>1</v>
      </c>
      <c r="AA5" s="337" t="b">
        <v>1</v>
      </c>
      <c r="AB5" s="142"/>
      <c r="AC5" s="320"/>
      <c r="AD5" s="321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1" customFormat="1" ht="33.75">
      <c r="A6" s="222">
        <v>4</v>
      </c>
      <c r="B6" s="222" t="s">
        <v>300</v>
      </c>
      <c r="C6" s="222"/>
      <c r="D6" s="233" t="s">
        <v>600</v>
      </c>
      <c r="E6" s="224" t="s">
        <v>135</v>
      </c>
      <c r="F6" s="324" t="s">
        <v>312</v>
      </c>
      <c r="G6" s="222"/>
      <c r="H6" s="225"/>
      <c r="I6" s="226"/>
      <c r="J6" s="283"/>
      <c r="K6" s="283"/>
      <c r="L6" s="246"/>
      <c r="M6" s="229"/>
      <c r="N6" s="227"/>
      <c r="O6" s="227"/>
      <c r="P6" s="219"/>
      <c r="Q6" s="219"/>
      <c r="R6" s="219"/>
      <c r="S6" s="219"/>
      <c r="T6" s="219"/>
      <c r="U6" s="219"/>
      <c r="V6" s="219"/>
      <c r="W6" s="219"/>
      <c r="X6" s="335" t="b">
        <v>1</v>
      </c>
      <c r="Y6" s="213" t="e">
        <f t="shared" si="0"/>
        <v>#DIV/0!</v>
      </c>
      <c r="Z6" s="337" t="b">
        <v>1</v>
      </c>
      <c r="AA6" s="337" t="b">
        <v>1</v>
      </c>
      <c r="AB6" s="142"/>
      <c r="AC6" s="320"/>
      <c r="AD6" s="321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0" customFormat="1" ht="33.75">
      <c r="A7" s="222">
        <v>5</v>
      </c>
      <c r="B7" s="222" t="s">
        <v>301</v>
      </c>
      <c r="C7" s="222"/>
      <c r="D7" s="233" t="s">
        <v>612</v>
      </c>
      <c r="E7" s="224" t="s">
        <v>140</v>
      </c>
      <c r="F7" s="324" t="s">
        <v>313</v>
      </c>
      <c r="G7" s="222"/>
      <c r="H7" s="225"/>
      <c r="I7" s="226"/>
      <c r="J7" s="283"/>
      <c r="K7" s="283"/>
      <c r="L7" s="246"/>
      <c r="M7" s="229"/>
      <c r="N7" s="227"/>
      <c r="O7" s="227"/>
      <c r="P7" s="219"/>
      <c r="Q7" s="219"/>
      <c r="R7" s="219"/>
      <c r="S7" s="219"/>
      <c r="T7" s="219"/>
      <c r="U7" s="219"/>
      <c r="V7" s="219"/>
      <c r="W7" s="219"/>
      <c r="X7" s="335" t="b">
        <v>1</v>
      </c>
      <c r="Y7" s="213" t="e">
        <f t="shared" si="0"/>
        <v>#DIV/0!</v>
      </c>
      <c r="Z7" s="337" t="b">
        <v>1</v>
      </c>
      <c r="AA7" s="337" t="b">
        <v>1</v>
      </c>
      <c r="AB7" s="367"/>
      <c r="AC7" s="368"/>
      <c r="AD7" s="369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367"/>
      <c r="AY7" s="367"/>
      <c r="AZ7" s="367"/>
      <c r="BA7" s="367"/>
      <c r="BB7" s="367"/>
      <c r="BC7" s="367"/>
      <c r="BD7" s="367"/>
    </row>
    <row r="8" spans="1:56" s="358" customFormat="1" ht="45">
      <c r="A8" s="205">
        <v>6</v>
      </c>
      <c r="B8" s="205" t="s">
        <v>302</v>
      </c>
      <c r="C8" s="205"/>
      <c r="D8" s="218" t="s">
        <v>613</v>
      </c>
      <c r="E8" s="206" t="s">
        <v>132</v>
      </c>
      <c r="F8" s="339" t="s">
        <v>314</v>
      </c>
      <c r="G8" s="205"/>
      <c r="H8" s="221"/>
      <c r="I8" s="215"/>
      <c r="J8" s="340"/>
      <c r="K8" s="340"/>
      <c r="L8" s="341"/>
      <c r="M8" s="211"/>
      <c r="N8" s="212"/>
      <c r="O8" s="212"/>
      <c r="P8" s="209"/>
      <c r="Q8" s="209"/>
      <c r="R8" s="209"/>
      <c r="S8" s="209"/>
      <c r="T8" s="209"/>
      <c r="U8" s="209"/>
      <c r="V8" s="209"/>
      <c r="W8" s="209"/>
      <c r="X8" s="335" t="b">
        <v>1</v>
      </c>
      <c r="Y8" s="213" t="e">
        <f t="shared" si="0"/>
        <v>#DIV/0!</v>
      </c>
      <c r="Z8" s="337" t="b">
        <v>1</v>
      </c>
      <c r="AA8" s="337" t="b">
        <v>1</v>
      </c>
      <c r="AB8" s="371"/>
      <c r="AC8" s="372"/>
      <c r="AD8" s="373"/>
      <c r="AE8" s="371"/>
      <c r="AF8" s="371"/>
      <c r="AG8" s="371"/>
      <c r="AH8" s="371"/>
      <c r="AI8" s="371"/>
      <c r="AJ8" s="371"/>
      <c r="AK8" s="371"/>
      <c r="AL8" s="371"/>
      <c r="AM8" s="371"/>
      <c r="AN8" s="371"/>
      <c r="AO8" s="371"/>
      <c r="AP8" s="371"/>
      <c r="AQ8" s="371"/>
      <c r="AR8" s="371"/>
      <c r="AS8" s="371"/>
      <c r="AT8" s="371"/>
      <c r="AU8" s="371"/>
      <c r="AV8" s="371"/>
      <c r="AW8" s="371"/>
      <c r="AX8" s="371"/>
      <c r="AY8" s="371"/>
      <c r="AZ8" s="371"/>
      <c r="BA8" s="371"/>
      <c r="BB8" s="371"/>
      <c r="BC8" s="371"/>
      <c r="BD8" s="371"/>
    </row>
    <row r="9" spans="1:56" s="358" customFormat="1" ht="33.75">
      <c r="A9" s="205">
        <v>7</v>
      </c>
      <c r="B9" s="205" t="s">
        <v>303</v>
      </c>
      <c r="C9" s="205"/>
      <c r="D9" s="218" t="s">
        <v>614</v>
      </c>
      <c r="E9" s="206">
        <v>2475</v>
      </c>
      <c r="F9" s="339" t="s">
        <v>315</v>
      </c>
      <c r="G9" s="205"/>
      <c r="H9" s="221"/>
      <c r="I9" s="215"/>
      <c r="J9" s="340"/>
      <c r="K9" s="340"/>
      <c r="L9" s="341"/>
      <c r="M9" s="211"/>
      <c r="N9" s="212"/>
      <c r="O9" s="212"/>
      <c r="P9" s="209"/>
      <c r="Q9" s="209"/>
      <c r="R9" s="209"/>
      <c r="S9" s="209"/>
      <c r="T9" s="209"/>
      <c r="U9" s="209"/>
      <c r="V9" s="209"/>
      <c r="W9" s="209"/>
      <c r="X9" s="335" t="b">
        <v>1</v>
      </c>
      <c r="Y9" s="213" t="e">
        <f t="shared" si="0"/>
        <v>#DIV/0!</v>
      </c>
      <c r="Z9" s="337" t="b">
        <v>1</v>
      </c>
      <c r="AA9" s="337" t="b">
        <v>1</v>
      </c>
      <c r="AB9" s="371"/>
      <c r="AC9" s="372"/>
      <c r="AD9" s="373"/>
      <c r="AE9" s="371"/>
      <c r="AF9" s="371"/>
      <c r="AG9" s="371"/>
      <c r="AH9" s="371"/>
      <c r="AI9" s="371"/>
      <c r="AJ9" s="371"/>
      <c r="AK9" s="371"/>
      <c r="AL9" s="371"/>
      <c r="AM9" s="371"/>
      <c r="AN9" s="371"/>
      <c r="AO9" s="371"/>
      <c r="AP9" s="371"/>
      <c r="AQ9" s="371"/>
      <c r="AR9" s="371"/>
      <c r="AS9" s="371"/>
      <c r="AT9" s="371"/>
      <c r="AU9" s="371"/>
      <c r="AV9" s="371"/>
      <c r="AW9" s="371"/>
      <c r="AX9" s="371"/>
      <c r="AY9" s="371"/>
      <c r="AZ9" s="371"/>
      <c r="BA9" s="371"/>
      <c r="BB9" s="371"/>
      <c r="BC9" s="371"/>
      <c r="BD9" s="371"/>
    </row>
    <row r="10" spans="1:56" s="366" customFormat="1" ht="45">
      <c r="A10" s="205">
        <v>8</v>
      </c>
      <c r="B10" s="205" t="s">
        <v>304</v>
      </c>
      <c r="C10" s="364"/>
      <c r="D10" s="218" t="s">
        <v>604</v>
      </c>
      <c r="E10" s="206" t="s">
        <v>137</v>
      </c>
      <c r="F10" s="207" t="s">
        <v>316</v>
      </c>
      <c r="G10" s="205"/>
      <c r="H10" s="221"/>
      <c r="I10" s="231"/>
      <c r="J10" s="340"/>
      <c r="K10" s="340"/>
      <c r="L10" s="341"/>
      <c r="M10" s="245"/>
      <c r="N10" s="212"/>
      <c r="O10" s="212"/>
      <c r="P10" s="212"/>
      <c r="Q10" s="209"/>
      <c r="R10" s="209"/>
      <c r="S10" s="209"/>
      <c r="T10" s="209"/>
      <c r="U10" s="209"/>
      <c r="V10" s="209"/>
      <c r="W10" s="209"/>
      <c r="X10" s="335" t="b">
        <v>1</v>
      </c>
      <c r="Y10" s="213" t="e">
        <f t="shared" si="0"/>
        <v>#DIV/0!</v>
      </c>
      <c r="Z10" s="337" t="b">
        <v>1</v>
      </c>
      <c r="AA10" s="337" t="b">
        <v>1</v>
      </c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</row>
    <row r="11" spans="1:56" s="375" customFormat="1" ht="33.75">
      <c r="A11" s="222">
        <v>9</v>
      </c>
      <c r="B11" s="222" t="s">
        <v>305</v>
      </c>
      <c r="C11" s="222"/>
      <c r="D11" s="233" t="s">
        <v>615</v>
      </c>
      <c r="E11" s="224" t="s">
        <v>136</v>
      </c>
      <c r="F11" s="223" t="s">
        <v>317</v>
      </c>
      <c r="G11" s="222"/>
      <c r="H11" s="225"/>
      <c r="I11" s="226"/>
      <c r="J11" s="283"/>
      <c r="K11" s="283"/>
      <c r="L11" s="246"/>
      <c r="M11" s="229"/>
      <c r="N11" s="227"/>
      <c r="O11" s="227"/>
      <c r="P11" s="219"/>
      <c r="Q11" s="248"/>
      <c r="R11" s="249"/>
      <c r="S11" s="249"/>
      <c r="T11" s="249"/>
      <c r="U11" s="249"/>
      <c r="V11" s="250"/>
      <c r="W11" s="249"/>
      <c r="X11" s="335" t="b">
        <v>1</v>
      </c>
      <c r="Y11" s="213" t="e">
        <f t="shared" si="0"/>
        <v>#DIV/0!</v>
      </c>
      <c r="Z11" s="337" t="b">
        <v>1</v>
      </c>
      <c r="AA11" s="337" t="b">
        <v>1</v>
      </c>
      <c r="AB11" s="374"/>
      <c r="AC11" s="374"/>
      <c r="AD11" s="374"/>
      <c r="AE11" s="374"/>
      <c r="AF11" s="374"/>
      <c r="AG11" s="374"/>
      <c r="AH11" s="374"/>
      <c r="AI11" s="374"/>
      <c r="AJ11" s="374"/>
      <c r="AK11" s="374"/>
      <c r="AL11" s="374"/>
      <c r="AM11" s="374"/>
      <c r="AN11" s="374"/>
      <c r="AO11" s="374"/>
      <c r="AP11" s="374"/>
      <c r="AQ11" s="374"/>
      <c r="AR11" s="374"/>
      <c r="AS11" s="374"/>
      <c r="AT11" s="374"/>
      <c r="AU11" s="374"/>
      <c r="AV11" s="374"/>
      <c r="AW11" s="374"/>
      <c r="AX11" s="374"/>
      <c r="AY11" s="374"/>
      <c r="AZ11" s="374"/>
      <c r="BA11" s="374"/>
      <c r="BB11" s="374"/>
      <c r="BC11" s="374"/>
      <c r="BD11" s="374"/>
    </row>
    <row r="12" spans="1:56" s="165" customFormat="1" ht="33.75">
      <c r="A12" s="222">
        <v>10</v>
      </c>
      <c r="B12" s="222" t="s">
        <v>306</v>
      </c>
      <c r="C12" s="222"/>
      <c r="D12" s="233" t="s">
        <v>623</v>
      </c>
      <c r="E12" s="224">
        <v>2412</v>
      </c>
      <c r="F12" s="223" t="s">
        <v>318</v>
      </c>
      <c r="G12" s="222"/>
      <c r="H12" s="225"/>
      <c r="I12" s="226"/>
      <c r="J12" s="284"/>
      <c r="K12" s="284"/>
      <c r="L12" s="246"/>
      <c r="M12" s="229"/>
      <c r="N12" s="227"/>
      <c r="O12" s="227"/>
      <c r="P12" s="219"/>
      <c r="Q12" s="248"/>
      <c r="R12" s="249"/>
      <c r="S12" s="249"/>
      <c r="T12" s="249"/>
      <c r="U12" s="249"/>
      <c r="V12" s="250"/>
      <c r="W12" s="249"/>
      <c r="X12" s="335" t="b">
        <v>1</v>
      </c>
      <c r="Y12" s="213" t="e">
        <f t="shared" si="0"/>
        <v>#DIV/0!</v>
      </c>
      <c r="Z12" s="337" t="b">
        <v>1</v>
      </c>
      <c r="AA12" s="337" t="b">
        <v>1</v>
      </c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</row>
    <row r="13" spans="1:56" s="379" customFormat="1" ht="33.75">
      <c r="A13" s="222">
        <v>11</v>
      </c>
      <c r="B13" s="222" t="s">
        <v>307</v>
      </c>
      <c r="C13" s="232"/>
      <c r="D13" s="233" t="s">
        <v>626</v>
      </c>
      <c r="E13" s="230" t="s">
        <v>133</v>
      </c>
      <c r="F13" s="223" t="s">
        <v>319</v>
      </c>
      <c r="G13" s="222"/>
      <c r="H13" s="225"/>
      <c r="I13" s="234"/>
      <c r="J13" s="283"/>
      <c r="K13" s="283"/>
      <c r="L13" s="246"/>
      <c r="M13" s="251"/>
      <c r="N13" s="227"/>
      <c r="O13" s="227"/>
      <c r="P13" s="227"/>
      <c r="Q13" s="219"/>
      <c r="R13" s="219"/>
      <c r="S13" s="219"/>
      <c r="T13" s="219"/>
      <c r="U13" s="219"/>
      <c r="V13" s="219"/>
      <c r="W13" s="219"/>
      <c r="X13" s="335" t="b">
        <v>1</v>
      </c>
      <c r="Y13" s="213" t="e">
        <f t="shared" si="0"/>
        <v>#DIV/0!</v>
      </c>
      <c r="Z13" s="337" t="b">
        <v>1</v>
      </c>
      <c r="AA13" s="337" t="b">
        <v>1</v>
      </c>
      <c r="AB13" s="374"/>
      <c r="AC13" s="374"/>
      <c r="AD13" s="374"/>
      <c r="AE13" s="374"/>
      <c r="AF13" s="374"/>
      <c r="AG13" s="374"/>
      <c r="AH13" s="374"/>
      <c r="AI13" s="374"/>
      <c r="AJ13" s="374"/>
      <c r="AK13" s="374"/>
      <c r="AL13" s="374"/>
      <c r="AM13" s="374"/>
      <c r="AN13" s="374"/>
      <c r="AO13" s="374"/>
      <c r="AP13" s="374"/>
      <c r="AQ13" s="374"/>
      <c r="AR13" s="374"/>
      <c r="AS13" s="374"/>
      <c r="AT13" s="374"/>
      <c r="AU13" s="374"/>
      <c r="AV13" s="374"/>
      <c r="AW13" s="374"/>
      <c r="AX13" s="374"/>
      <c r="AY13" s="374"/>
      <c r="AZ13" s="374"/>
      <c r="BA13" s="374"/>
      <c r="BB13" s="374"/>
      <c r="BC13" s="374"/>
      <c r="BD13" s="374"/>
    </row>
    <row r="14" spans="1:56" s="97" customFormat="1" ht="45">
      <c r="A14" s="222">
        <v>12</v>
      </c>
      <c r="B14" s="222" t="s">
        <v>308</v>
      </c>
      <c r="C14" s="232"/>
      <c r="D14" s="233" t="s">
        <v>596</v>
      </c>
      <c r="E14" s="224" t="s">
        <v>134</v>
      </c>
      <c r="F14" s="223" t="s">
        <v>320</v>
      </c>
      <c r="G14" s="222"/>
      <c r="H14" s="225"/>
      <c r="I14" s="234"/>
      <c r="J14" s="283"/>
      <c r="K14" s="283"/>
      <c r="L14" s="246"/>
      <c r="M14" s="251"/>
      <c r="N14" s="227"/>
      <c r="O14" s="227"/>
      <c r="P14" s="227"/>
      <c r="Q14" s="219"/>
      <c r="R14" s="219"/>
      <c r="S14" s="219"/>
      <c r="T14" s="219"/>
      <c r="U14" s="219"/>
      <c r="V14" s="219"/>
      <c r="W14" s="219"/>
      <c r="X14" s="335" t="b">
        <v>1</v>
      </c>
      <c r="Y14" s="213" t="e">
        <f t="shared" si="0"/>
        <v>#DIV/0!</v>
      </c>
      <c r="Z14" s="337" t="b">
        <v>1</v>
      </c>
      <c r="AA14" s="337" t="b">
        <v>1</v>
      </c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</row>
    <row r="15" spans="1:56" s="379" customFormat="1" ht="45">
      <c r="A15" s="222">
        <v>13</v>
      </c>
      <c r="B15" s="222" t="s">
        <v>309</v>
      </c>
      <c r="C15" s="232"/>
      <c r="D15" s="233" t="s">
        <v>627</v>
      </c>
      <c r="E15" s="224">
        <v>2474</v>
      </c>
      <c r="F15" s="223" t="s">
        <v>321</v>
      </c>
      <c r="G15" s="222"/>
      <c r="H15" s="225"/>
      <c r="I15" s="234"/>
      <c r="J15" s="283"/>
      <c r="K15" s="283"/>
      <c r="L15" s="246"/>
      <c r="M15" s="251"/>
      <c r="N15" s="227"/>
      <c r="O15" s="227"/>
      <c r="P15" s="227"/>
      <c r="Q15" s="219"/>
      <c r="R15" s="219"/>
      <c r="S15" s="219"/>
      <c r="T15" s="219"/>
      <c r="U15" s="219"/>
      <c r="V15" s="219"/>
      <c r="W15" s="219"/>
      <c r="X15" s="335" t="b">
        <v>1</v>
      </c>
      <c r="Y15" s="213" t="e">
        <f t="shared" si="0"/>
        <v>#DIV/0!</v>
      </c>
      <c r="Z15" s="337" t="b">
        <v>1</v>
      </c>
      <c r="AA15" s="337" t="b">
        <v>1</v>
      </c>
      <c r="AB15" s="374"/>
      <c r="AC15" s="374"/>
      <c r="AD15" s="374"/>
      <c r="AE15" s="374"/>
      <c r="AF15" s="374"/>
      <c r="AG15" s="374"/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374"/>
      <c r="AT15" s="374"/>
      <c r="AU15" s="374"/>
      <c r="AV15" s="374"/>
      <c r="AW15" s="374"/>
      <c r="AX15" s="374"/>
      <c r="AY15" s="374"/>
      <c r="AZ15" s="374"/>
      <c r="BA15" s="374"/>
      <c r="BB15" s="374"/>
      <c r="BC15" s="374"/>
      <c r="BD15" s="374"/>
    </row>
    <row r="16" spans="1:56" s="193" customFormat="1" ht="20.100000000000001" customHeight="1">
      <c r="A16" s="437" t="s">
        <v>41</v>
      </c>
      <c r="B16" s="437"/>
      <c r="C16" s="437"/>
      <c r="D16" s="437"/>
      <c r="E16" s="437"/>
      <c r="F16" s="437"/>
      <c r="G16" s="437"/>
      <c r="H16" s="235">
        <f>SUM(H3:H15)</f>
        <v>0</v>
      </c>
      <c r="I16" s="252" t="s">
        <v>14</v>
      </c>
      <c r="J16" s="253">
        <f>SUM(J3:J15)</f>
        <v>0</v>
      </c>
      <c r="K16" s="254">
        <f>SUM(K3:K15)</f>
        <v>0</v>
      </c>
      <c r="L16" s="254">
        <f>SUM(L3:L15)</f>
        <v>0</v>
      </c>
      <c r="M16" s="236" t="s">
        <v>14</v>
      </c>
      <c r="N16" s="255">
        <f t="shared" ref="N16:W16" si="1">SUM(N3:N15)</f>
        <v>0</v>
      </c>
      <c r="O16" s="255">
        <f t="shared" si="1"/>
        <v>0</v>
      </c>
      <c r="P16" s="255">
        <f t="shared" si="1"/>
        <v>0</v>
      </c>
      <c r="Q16" s="255">
        <f t="shared" si="1"/>
        <v>0</v>
      </c>
      <c r="R16" s="255">
        <f t="shared" si="1"/>
        <v>0</v>
      </c>
      <c r="S16" s="255">
        <f t="shared" si="1"/>
        <v>0</v>
      </c>
      <c r="T16" s="255">
        <f t="shared" si="1"/>
        <v>0</v>
      </c>
      <c r="U16" s="255">
        <f t="shared" si="1"/>
        <v>0</v>
      </c>
      <c r="V16" s="255">
        <f t="shared" si="1"/>
        <v>0</v>
      </c>
      <c r="W16" s="255">
        <f t="shared" si="1"/>
        <v>0</v>
      </c>
      <c r="X16" s="291"/>
      <c r="Y16" s="291"/>
      <c r="Z16" s="291"/>
      <c r="AA16" s="291"/>
      <c r="AB16" s="301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3" customFormat="1" ht="20.100000000000001" customHeight="1">
      <c r="A17" s="437" t="s">
        <v>35</v>
      </c>
      <c r="B17" s="437"/>
      <c r="C17" s="437"/>
      <c r="D17" s="437"/>
      <c r="E17" s="437"/>
      <c r="F17" s="437"/>
      <c r="G17" s="437"/>
      <c r="H17" s="235">
        <f>SUMIF($C$3:$C$15,"N",H3:H15)</f>
        <v>0</v>
      </c>
      <c r="I17" s="252" t="s">
        <v>14</v>
      </c>
      <c r="J17" s="253">
        <f>SUMIF($C$3:$C$15,"N",J3:J15)</f>
        <v>0</v>
      </c>
      <c r="K17" s="254">
        <f>SUMIF($C$3:$C$15,"N",K3:K15)</f>
        <v>0</v>
      </c>
      <c r="L17" s="254">
        <f>SUMIF($C$3:$C$15,"N",L3:L15)</f>
        <v>0</v>
      </c>
      <c r="M17" s="236" t="s">
        <v>14</v>
      </c>
      <c r="N17" s="255">
        <f t="shared" ref="N17:W17" si="2">SUMIF($C$3:$C$15,"N",N3:N15)</f>
        <v>0</v>
      </c>
      <c r="O17" s="255">
        <f t="shared" si="2"/>
        <v>0</v>
      </c>
      <c r="P17" s="255">
        <f t="shared" si="2"/>
        <v>0</v>
      </c>
      <c r="Q17" s="255">
        <f t="shared" si="2"/>
        <v>0</v>
      </c>
      <c r="R17" s="255">
        <f t="shared" si="2"/>
        <v>0</v>
      </c>
      <c r="S17" s="255">
        <f t="shared" si="2"/>
        <v>0</v>
      </c>
      <c r="T17" s="255">
        <f t="shared" si="2"/>
        <v>0</v>
      </c>
      <c r="U17" s="255">
        <f t="shared" si="2"/>
        <v>0</v>
      </c>
      <c r="V17" s="255">
        <f t="shared" si="2"/>
        <v>0</v>
      </c>
      <c r="W17" s="255">
        <f t="shared" si="2"/>
        <v>0</v>
      </c>
      <c r="X17" s="291"/>
      <c r="Y17" s="291"/>
      <c r="Z17" s="291"/>
      <c r="AA17" s="291"/>
      <c r="AB17" s="301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3" customFormat="1" ht="20.100000000000001" customHeight="1">
      <c r="A18" s="436" t="s">
        <v>36</v>
      </c>
      <c r="B18" s="436"/>
      <c r="C18" s="436"/>
      <c r="D18" s="436"/>
      <c r="E18" s="436"/>
      <c r="F18" s="436"/>
      <c r="G18" s="436"/>
      <c r="H18" s="238">
        <f>SUMIF($C$3:$C$15,"W",H3:H15)</f>
        <v>0</v>
      </c>
      <c r="I18" s="378" t="s">
        <v>14</v>
      </c>
      <c r="J18" s="256">
        <f>SUMIF($C$3:$C$15,"W",J3:J15)</f>
        <v>0</v>
      </c>
      <c r="K18" s="210">
        <f>SUMIF($C$3:$C$15,"W",K3:K15)</f>
        <v>0</v>
      </c>
      <c r="L18" s="210">
        <f>SUMIF($C$3:$C$15,"W",L3:L15)</f>
        <v>0</v>
      </c>
      <c r="M18" s="239" t="s">
        <v>14</v>
      </c>
      <c r="N18" s="257">
        <f t="shared" ref="N18:W18" si="3">SUMIF($C$3:$C$15,"W",N3:N15)</f>
        <v>0</v>
      </c>
      <c r="O18" s="257">
        <f t="shared" si="3"/>
        <v>0</v>
      </c>
      <c r="P18" s="257">
        <f t="shared" si="3"/>
        <v>0</v>
      </c>
      <c r="Q18" s="257">
        <f t="shared" si="3"/>
        <v>0</v>
      </c>
      <c r="R18" s="257">
        <f t="shared" si="3"/>
        <v>0</v>
      </c>
      <c r="S18" s="257">
        <f t="shared" si="3"/>
        <v>0</v>
      </c>
      <c r="T18" s="257">
        <f t="shared" si="3"/>
        <v>0</v>
      </c>
      <c r="U18" s="257">
        <f t="shared" si="3"/>
        <v>0</v>
      </c>
      <c r="V18" s="257">
        <f t="shared" si="3"/>
        <v>0</v>
      </c>
      <c r="W18" s="257">
        <f t="shared" si="3"/>
        <v>0</v>
      </c>
      <c r="X18" s="291"/>
      <c r="Y18" s="291"/>
      <c r="Z18" s="291"/>
      <c r="AA18" s="291"/>
      <c r="AB18" s="301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1"/>
      <c r="B19" s="96"/>
      <c r="C19" s="96"/>
      <c r="D19" s="96"/>
      <c r="E19" s="96"/>
      <c r="G19" s="96"/>
      <c r="I19" s="96"/>
      <c r="J19" s="286"/>
      <c r="K19" s="286"/>
      <c r="L19" s="28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</row>
    <row r="20" spans="1:56">
      <c r="A20" s="109" t="s">
        <v>22</v>
      </c>
      <c r="M20" s="163"/>
      <c r="W20" s="18"/>
      <c r="X20" s="301"/>
      <c r="Y20" s="301"/>
      <c r="Z20" s="301"/>
      <c r="AA20" s="301"/>
    </row>
    <row r="21" spans="1:56">
      <c r="A21" s="110" t="s">
        <v>23</v>
      </c>
      <c r="M21" s="163"/>
      <c r="O21" s="146"/>
      <c r="P21" s="146"/>
      <c r="W21" s="18"/>
    </row>
    <row r="22" spans="1:56">
      <c r="A22" s="109" t="s">
        <v>32</v>
      </c>
      <c r="W22" s="18"/>
    </row>
    <row r="23" spans="1:56" s="301" customFormat="1">
      <c r="J23" s="290"/>
      <c r="K23" s="290"/>
      <c r="L23" s="290"/>
    </row>
    <row r="24" spans="1:56" s="301" customFormat="1">
      <c r="J24" s="290"/>
      <c r="K24" s="290"/>
      <c r="L24" s="290"/>
    </row>
    <row r="25" spans="1:56" s="301" customFormat="1">
      <c r="J25" s="290"/>
      <c r="K25" s="290"/>
      <c r="L25" s="290"/>
    </row>
    <row r="26" spans="1:56" s="301" customFormat="1">
      <c r="J26" s="290"/>
      <c r="K26" s="290"/>
      <c r="L26" s="290"/>
    </row>
    <row r="27" spans="1:56" s="301" customFormat="1">
      <c r="J27" s="290"/>
      <c r="K27" s="290"/>
      <c r="L27" s="290"/>
    </row>
    <row r="28" spans="1:56" s="301" customFormat="1">
      <c r="J28" s="290"/>
      <c r="K28" s="290"/>
      <c r="L28" s="290"/>
    </row>
    <row r="29" spans="1:56" s="301" customFormat="1">
      <c r="J29" s="290"/>
      <c r="K29" s="290"/>
      <c r="L29" s="290"/>
    </row>
    <row r="30" spans="1:56" s="301" customFormat="1">
      <c r="J30" s="290"/>
      <c r="K30" s="290"/>
      <c r="L30" s="290"/>
    </row>
    <row r="31" spans="1:56" s="301" customFormat="1">
      <c r="J31" s="290"/>
      <c r="K31" s="290"/>
      <c r="L31" s="290"/>
    </row>
    <row r="32" spans="1:56" s="301" customFormat="1">
      <c r="J32" s="290"/>
      <c r="K32" s="290"/>
      <c r="L32" s="290"/>
    </row>
    <row r="33" spans="10:12" s="301" customFormat="1">
      <c r="J33" s="290"/>
      <c r="K33" s="290"/>
      <c r="L33" s="290"/>
    </row>
    <row r="34" spans="10:12" s="301" customFormat="1">
      <c r="J34" s="290"/>
      <c r="K34" s="290"/>
      <c r="L34" s="290"/>
    </row>
    <row r="35" spans="10:12" s="301" customFormat="1">
      <c r="J35" s="290"/>
      <c r="K35" s="290"/>
      <c r="L35" s="290"/>
    </row>
    <row r="36" spans="10:12" s="301" customFormat="1">
      <c r="J36" s="290"/>
      <c r="K36" s="290"/>
      <c r="L36" s="290"/>
    </row>
    <row r="37" spans="10:12" s="301" customFormat="1">
      <c r="J37" s="290"/>
      <c r="K37" s="290"/>
      <c r="L37" s="290"/>
    </row>
    <row r="38" spans="10:12" s="301" customFormat="1">
      <c r="J38" s="290"/>
      <c r="K38" s="290"/>
      <c r="L38" s="290"/>
    </row>
    <row r="39" spans="10:12" s="301" customFormat="1">
      <c r="J39" s="290"/>
      <c r="K39" s="290"/>
      <c r="L39" s="290"/>
    </row>
    <row r="40" spans="10:12" s="301" customFormat="1">
      <c r="J40" s="290"/>
      <c r="K40" s="290"/>
      <c r="L40" s="290"/>
    </row>
    <row r="41" spans="10:12" s="301" customFormat="1">
      <c r="J41" s="290"/>
      <c r="K41" s="290"/>
      <c r="L41" s="290"/>
    </row>
    <row r="42" spans="10:12" s="301" customFormat="1">
      <c r="J42" s="290"/>
      <c r="K42" s="290"/>
      <c r="L42" s="290"/>
    </row>
    <row r="43" spans="10:12" s="301" customFormat="1">
      <c r="J43" s="290"/>
      <c r="K43" s="290"/>
      <c r="L43" s="290"/>
    </row>
    <row r="44" spans="10:12" s="301" customFormat="1">
      <c r="J44" s="290"/>
      <c r="K44" s="290"/>
      <c r="L44" s="290"/>
    </row>
    <row r="45" spans="10:12" s="301" customFormat="1">
      <c r="J45" s="290"/>
      <c r="K45" s="290"/>
      <c r="L45" s="290"/>
    </row>
    <row r="46" spans="10:12" s="301" customFormat="1">
      <c r="J46" s="290"/>
      <c r="K46" s="290"/>
      <c r="L46" s="290"/>
    </row>
    <row r="47" spans="10:12" s="301" customFormat="1">
      <c r="J47" s="290"/>
      <c r="K47" s="290"/>
      <c r="L47" s="290"/>
    </row>
    <row r="48" spans="10:12" s="301" customFormat="1">
      <c r="J48" s="290"/>
      <c r="K48" s="290"/>
      <c r="L48" s="290"/>
    </row>
    <row r="49" spans="10:12" s="301" customFormat="1">
      <c r="J49" s="290"/>
      <c r="K49" s="290"/>
      <c r="L49" s="290"/>
    </row>
    <row r="50" spans="10:12" s="301" customFormat="1">
      <c r="J50" s="290"/>
      <c r="K50" s="290"/>
      <c r="L50" s="290"/>
    </row>
    <row r="51" spans="10:12" s="301" customFormat="1">
      <c r="J51" s="290"/>
      <c r="K51" s="290"/>
      <c r="L51" s="290"/>
    </row>
    <row r="52" spans="10:12" s="301" customFormat="1">
      <c r="J52" s="290"/>
      <c r="K52" s="290"/>
      <c r="L52" s="290"/>
    </row>
    <row r="53" spans="10:12" s="301" customFormat="1">
      <c r="J53" s="290"/>
      <c r="K53" s="290"/>
      <c r="L53" s="290"/>
    </row>
    <row r="54" spans="10:12" s="301" customFormat="1">
      <c r="J54" s="290"/>
      <c r="K54" s="290"/>
      <c r="L54" s="290"/>
    </row>
    <row r="55" spans="10:12" s="301" customFormat="1">
      <c r="J55" s="290"/>
      <c r="K55" s="290"/>
      <c r="L55" s="290"/>
    </row>
    <row r="56" spans="10:12" s="301" customFormat="1">
      <c r="J56" s="290"/>
      <c r="K56" s="290"/>
      <c r="L56" s="290"/>
    </row>
    <row r="57" spans="10:12" s="301" customFormat="1">
      <c r="J57" s="290"/>
      <c r="K57" s="290"/>
      <c r="L57" s="290"/>
    </row>
    <row r="58" spans="10:12" s="301" customFormat="1">
      <c r="J58" s="290"/>
      <c r="K58" s="290"/>
      <c r="L58" s="290"/>
    </row>
    <row r="59" spans="10:12" s="301" customFormat="1">
      <c r="J59" s="290"/>
      <c r="K59" s="290"/>
      <c r="L59" s="290"/>
    </row>
    <row r="60" spans="10:12" s="301" customFormat="1">
      <c r="J60" s="290"/>
      <c r="K60" s="290"/>
      <c r="L60" s="290"/>
    </row>
    <row r="61" spans="10:12" s="301" customFormat="1">
      <c r="J61" s="290"/>
      <c r="K61" s="290"/>
      <c r="L61" s="290"/>
    </row>
    <row r="62" spans="10:12" s="301" customFormat="1">
      <c r="J62" s="290"/>
      <c r="K62" s="290"/>
      <c r="L62" s="290"/>
    </row>
    <row r="63" spans="10:12" s="301" customFormat="1">
      <c r="J63" s="290"/>
      <c r="K63" s="290"/>
      <c r="L63" s="290"/>
    </row>
    <row r="64" spans="10:12" s="301" customFormat="1">
      <c r="J64" s="290"/>
      <c r="K64" s="290"/>
      <c r="L64" s="290"/>
    </row>
    <row r="65" spans="10:12" s="301" customFormat="1">
      <c r="J65" s="290"/>
      <c r="K65" s="290"/>
      <c r="L65" s="290"/>
    </row>
    <row r="66" spans="10:12" s="301" customFormat="1">
      <c r="J66" s="290"/>
      <c r="K66" s="290"/>
      <c r="L66" s="290"/>
    </row>
    <row r="67" spans="10:12" s="301" customFormat="1">
      <c r="J67" s="290"/>
      <c r="K67" s="290"/>
      <c r="L67" s="290"/>
    </row>
    <row r="68" spans="10:12" s="301" customFormat="1">
      <c r="J68" s="290"/>
      <c r="K68" s="290"/>
      <c r="L68" s="290"/>
    </row>
    <row r="69" spans="10:12" s="301" customFormat="1">
      <c r="J69" s="290"/>
      <c r="K69" s="290"/>
      <c r="L69" s="290"/>
    </row>
    <row r="70" spans="10:12" s="301" customFormat="1">
      <c r="J70" s="290"/>
      <c r="K70" s="290"/>
      <c r="L70" s="290"/>
    </row>
    <row r="71" spans="10:12" s="301" customFormat="1">
      <c r="J71" s="290"/>
      <c r="K71" s="290"/>
      <c r="L71" s="290"/>
    </row>
    <row r="72" spans="10:12" s="301" customFormat="1">
      <c r="J72" s="290"/>
      <c r="K72" s="290"/>
      <c r="L72" s="290"/>
    </row>
    <row r="73" spans="10:12" s="301" customFormat="1">
      <c r="J73" s="290"/>
      <c r="K73" s="290"/>
      <c r="L73" s="290"/>
    </row>
    <row r="74" spans="10:12" s="301" customFormat="1">
      <c r="J74" s="290"/>
      <c r="K74" s="290"/>
      <c r="L74" s="290"/>
    </row>
    <row r="75" spans="10:12" s="301" customFormat="1">
      <c r="J75" s="290"/>
      <c r="K75" s="290"/>
      <c r="L75" s="290"/>
    </row>
    <row r="76" spans="10:12" s="301" customFormat="1">
      <c r="J76" s="290"/>
      <c r="K76" s="290"/>
      <c r="L76" s="290"/>
    </row>
    <row r="77" spans="10:12" s="301" customFormat="1">
      <c r="J77" s="290"/>
      <c r="K77" s="290"/>
      <c r="L77" s="290"/>
    </row>
    <row r="78" spans="10:12" s="301" customFormat="1">
      <c r="J78" s="290"/>
      <c r="K78" s="290"/>
      <c r="L78" s="290"/>
    </row>
    <row r="79" spans="10:12" s="301" customFormat="1">
      <c r="J79" s="290"/>
      <c r="K79" s="290"/>
      <c r="L79" s="290"/>
    </row>
    <row r="80" spans="10:12" s="301" customFormat="1">
      <c r="J80" s="290"/>
      <c r="K80" s="290"/>
      <c r="L80" s="290"/>
    </row>
    <row r="81" spans="10:12" s="301" customFormat="1">
      <c r="J81" s="290"/>
      <c r="K81" s="290"/>
      <c r="L81" s="290"/>
    </row>
    <row r="82" spans="10:12" s="301" customFormat="1">
      <c r="J82" s="290"/>
      <c r="K82" s="290"/>
      <c r="L82" s="290"/>
    </row>
    <row r="83" spans="10:12" s="301" customFormat="1">
      <c r="J83" s="290"/>
      <c r="K83" s="290"/>
      <c r="L83" s="290"/>
    </row>
    <row r="84" spans="10:12" s="301" customFormat="1">
      <c r="J84" s="290"/>
      <c r="K84" s="290"/>
      <c r="L84" s="290"/>
    </row>
    <row r="85" spans="10:12" s="301" customFormat="1">
      <c r="J85" s="290"/>
      <c r="K85" s="290"/>
      <c r="L85" s="290"/>
    </row>
    <row r="86" spans="10:12" s="301" customFormat="1">
      <c r="J86" s="290"/>
      <c r="K86" s="290"/>
      <c r="L86" s="290"/>
    </row>
    <row r="87" spans="10:12" s="301" customFormat="1">
      <c r="J87" s="290"/>
      <c r="K87" s="290"/>
      <c r="L87" s="290"/>
    </row>
    <row r="88" spans="10:12" s="301" customFormat="1">
      <c r="J88" s="290"/>
      <c r="K88" s="290"/>
      <c r="L88" s="290"/>
    </row>
    <row r="89" spans="10:12" s="301" customFormat="1">
      <c r="J89" s="290"/>
      <c r="K89" s="290"/>
      <c r="L89" s="290"/>
    </row>
    <row r="90" spans="10:12" s="301" customFormat="1">
      <c r="J90" s="290"/>
      <c r="K90" s="290"/>
      <c r="L90" s="290"/>
    </row>
    <row r="91" spans="10:12" s="301" customFormat="1">
      <c r="J91" s="290"/>
      <c r="K91" s="290"/>
      <c r="L91" s="290"/>
    </row>
    <row r="92" spans="10:12" s="301" customFormat="1">
      <c r="J92" s="290"/>
      <c r="K92" s="290"/>
      <c r="L92" s="290"/>
    </row>
    <row r="93" spans="10:12" s="301" customFormat="1">
      <c r="J93" s="290"/>
      <c r="K93" s="290"/>
      <c r="L93" s="290"/>
    </row>
    <row r="94" spans="10:12" s="301" customFormat="1">
      <c r="J94" s="290"/>
      <c r="K94" s="290"/>
      <c r="L94" s="290"/>
    </row>
    <row r="95" spans="10:12" s="301" customFormat="1">
      <c r="J95" s="290"/>
      <c r="K95" s="290"/>
      <c r="L95" s="290"/>
    </row>
    <row r="96" spans="10:12" s="301" customFormat="1">
      <c r="J96" s="290"/>
      <c r="K96" s="290"/>
      <c r="L96" s="290"/>
    </row>
    <row r="97" spans="10:12" s="301" customFormat="1">
      <c r="J97" s="290"/>
      <c r="K97" s="290"/>
      <c r="L97" s="290"/>
    </row>
    <row r="98" spans="10:12" s="301" customFormat="1">
      <c r="J98" s="290"/>
      <c r="K98" s="290"/>
      <c r="L98" s="290"/>
    </row>
    <row r="99" spans="10:12" s="301" customFormat="1">
      <c r="J99" s="290"/>
      <c r="K99" s="290"/>
      <c r="L99" s="290"/>
    </row>
    <row r="100" spans="10:12" s="301" customFormat="1">
      <c r="J100" s="290"/>
      <c r="K100" s="290"/>
      <c r="L100" s="290"/>
    </row>
    <row r="101" spans="10:12" s="301" customFormat="1">
      <c r="J101" s="290"/>
      <c r="K101" s="290"/>
      <c r="L101" s="290"/>
    </row>
    <row r="102" spans="10:12" s="301" customFormat="1">
      <c r="J102" s="290"/>
      <c r="K102" s="290"/>
      <c r="L102" s="290"/>
    </row>
    <row r="103" spans="10:12" s="301" customFormat="1">
      <c r="J103" s="290"/>
      <c r="K103" s="290"/>
      <c r="L103" s="290"/>
    </row>
    <row r="104" spans="10:12" s="301" customFormat="1">
      <c r="J104" s="290"/>
      <c r="K104" s="290"/>
      <c r="L104" s="290"/>
    </row>
    <row r="105" spans="10:12" s="301" customFormat="1">
      <c r="J105" s="290"/>
      <c r="K105" s="290"/>
      <c r="L105" s="290"/>
    </row>
    <row r="106" spans="10:12" s="301" customFormat="1">
      <c r="J106" s="290"/>
      <c r="K106" s="290"/>
      <c r="L106" s="290"/>
    </row>
    <row r="107" spans="10:12" s="301" customFormat="1">
      <c r="J107" s="290"/>
      <c r="K107" s="290"/>
      <c r="L107" s="290"/>
    </row>
    <row r="108" spans="10:12" s="301" customFormat="1">
      <c r="J108" s="290"/>
      <c r="K108" s="290"/>
      <c r="L108" s="290"/>
    </row>
    <row r="109" spans="10:12" s="301" customFormat="1">
      <c r="J109" s="290"/>
      <c r="K109" s="290"/>
      <c r="L109" s="290"/>
    </row>
    <row r="110" spans="10:12" s="301" customFormat="1">
      <c r="J110" s="290"/>
      <c r="K110" s="290"/>
      <c r="L110" s="290"/>
    </row>
    <row r="111" spans="10:12" s="301" customFormat="1">
      <c r="J111" s="290"/>
      <c r="K111" s="290"/>
      <c r="L111" s="290"/>
    </row>
    <row r="112" spans="10:12" s="301" customFormat="1">
      <c r="J112" s="290"/>
      <c r="K112" s="290"/>
      <c r="L112" s="290"/>
    </row>
    <row r="113" spans="10:12" s="301" customFormat="1">
      <c r="J113" s="290"/>
      <c r="K113" s="290"/>
      <c r="L113" s="290"/>
    </row>
    <row r="114" spans="10:12" s="301" customFormat="1">
      <c r="J114" s="290"/>
      <c r="K114" s="290"/>
      <c r="L114" s="290"/>
    </row>
    <row r="115" spans="10:12" s="301" customFormat="1">
      <c r="J115" s="290"/>
      <c r="K115" s="290"/>
      <c r="L115" s="290"/>
    </row>
    <row r="116" spans="10:12" s="301" customFormat="1">
      <c r="J116" s="290"/>
      <c r="K116" s="290"/>
      <c r="L116" s="290"/>
    </row>
    <row r="117" spans="10:12" s="301" customFormat="1">
      <c r="J117" s="290"/>
      <c r="K117" s="290"/>
      <c r="L117" s="290"/>
    </row>
    <row r="118" spans="10:12" s="301" customFormat="1">
      <c r="J118" s="290"/>
      <c r="K118" s="290"/>
      <c r="L118" s="290"/>
    </row>
    <row r="119" spans="10:12" s="301" customFormat="1">
      <c r="J119" s="290"/>
      <c r="K119" s="290"/>
      <c r="L119" s="290"/>
    </row>
    <row r="120" spans="10:12" s="301" customFormat="1">
      <c r="J120" s="290"/>
      <c r="K120" s="290"/>
      <c r="L120" s="290"/>
    </row>
    <row r="121" spans="10:12" s="301" customFormat="1">
      <c r="J121" s="290"/>
      <c r="K121" s="290"/>
      <c r="L121" s="290"/>
    </row>
    <row r="122" spans="10:12" s="301" customFormat="1">
      <c r="J122" s="290"/>
      <c r="K122" s="290"/>
      <c r="L122" s="290"/>
    </row>
    <row r="123" spans="10:12" s="301" customFormat="1">
      <c r="J123" s="290"/>
      <c r="K123" s="290"/>
      <c r="L123" s="290"/>
    </row>
    <row r="124" spans="10:12" s="301" customFormat="1">
      <c r="J124" s="290"/>
      <c r="K124" s="290"/>
      <c r="L124" s="290"/>
    </row>
    <row r="125" spans="10:12" s="301" customFormat="1">
      <c r="J125" s="290"/>
      <c r="K125" s="290"/>
      <c r="L125" s="290"/>
    </row>
    <row r="126" spans="10:12" s="301" customFormat="1">
      <c r="J126" s="290"/>
      <c r="K126" s="290"/>
      <c r="L126" s="290"/>
    </row>
    <row r="127" spans="10:12" s="301" customFormat="1">
      <c r="J127" s="290"/>
      <c r="K127" s="290"/>
      <c r="L127" s="290"/>
    </row>
    <row r="128" spans="10:12" s="301" customFormat="1">
      <c r="J128" s="290"/>
      <c r="K128" s="290"/>
      <c r="L128" s="290"/>
    </row>
    <row r="129" spans="10:12" s="301" customFormat="1">
      <c r="J129" s="290"/>
      <c r="K129" s="290"/>
      <c r="L129" s="290"/>
    </row>
    <row r="130" spans="10:12" s="301" customFormat="1">
      <c r="J130" s="290"/>
      <c r="K130" s="290"/>
      <c r="L130" s="290"/>
    </row>
    <row r="131" spans="10:12" s="301" customFormat="1">
      <c r="J131" s="290"/>
      <c r="K131" s="290"/>
      <c r="L131" s="290"/>
    </row>
    <row r="132" spans="10:12" s="301" customFormat="1">
      <c r="J132" s="290"/>
      <c r="K132" s="290"/>
      <c r="L132" s="290"/>
    </row>
    <row r="133" spans="10:12" s="301" customFormat="1">
      <c r="J133" s="290"/>
      <c r="K133" s="290"/>
      <c r="L133" s="290"/>
    </row>
    <row r="134" spans="10:12" s="301" customFormat="1">
      <c r="J134" s="290"/>
      <c r="K134" s="290"/>
      <c r="L134" s="290"/>
    </row>
    <row r="135" spans="10:12" s="301" customFormat="1">
      <c r="J135" s="290"/>
      <c r="K135" s="290"/>
      <c r="L135" s="290"/>
    </row>
    <row r="136" spans="10:12" s="301" customFormat="1">
      <c r="J136" s="290"/>
      <c r="K136" s="290"/>
      <c r="L136" s="290"/>
    </row>
    <row r="137" spans="10:12" s="301" customFormat="1">
      <c r="J137" s="290"/>
      <c r="K137" s="290"/>
      <c r="L137" s="290"/>
    </row>
    <row r="138" spans="10:12" s="301" customFormat="1">
      <c r="J138" s="290"/>
      <c r="K138" s="290"/>
      <c r="L138" s="290"/>
    </row>
    <row r="139" spans="10:12" s="301" customFormat="1">
      <c r="J139" s="290"/>
      <c r="K139" s="290"/>
      <c r="L139" s="290"/>
    </row>
    <row r="140" spans="10:12" s="301" customFormat="1">
      <c r="J140" s="290"/>
      <c r="K140" s="290"/>
      <c r="L140" s="290"/>
    </row>
    <row r="141" spans="10:12" s="301" customFormat="1">
      <c r="J141" s="290"/>
      <c r="K141" s="290"/>
      <c r="L141" s="290"/>
    </row>
    <row r="142" spans="10:12" s="301" customFormat="1">
      <c r="J142" s="290"/>
      <c r="K142" s="290"/>
      <c r="L142" s="290"/>
    </row>
    <row r="143" spans="10:12" s="301" customFormat="1">
      <c r="J143" s="290"/>
      <c r="K143" s="290"/>
      <c r="L143" s="290"/>
    </row>
    <row r="144" spans="10:12" s="301" customFormat="1">
      <c r="J144" s="290"/>
      <c r="K144" s="290"/>
      <c r="L144" s="290"/>
    </row>
    <row r="145" spans="10:12" s="301" customFormat="1">
      <c r="J145" s="290"/>
      <c r="K145" s="290"/>
      <c r="L145" s="290"/>
    </row>
    <row r="146" spans="10:12" s="301" customFormat="1">
      <c r="J146" s="290"/>
      <c r="K146" s="290"/>
      <c r="L146" s="290"/>
    </row>
    <row r="147" spans="10:12" s="301" customFormat="1">
      <c r="J147" s="290"/>
      <c r="K147" s="290"/>
      <c r="L147" s="290"/>
    </row>
    <row r="148" spans="10:12" s="301" customFormat="1">
      <c r="J148" s="290"/>
      <c r="K148" s="290"/>
      <c r="L148" s="290"/>
    </row>
    <row r="149" spans="10:12" s="301" customFormat="1">
      <c r="J149" s="290"/>
      <c r="K149" s="290"/>
      <c r="L149" s="290"/>
    </row>
    <row r="150" spans="10:12" s="301" customFormat="1">
      <c r="J150" s="290"/>
      <c r="K150" s="290"/>
      <c r="L150" s="290"/>
    </row>
    <row r="151" spans="10:12" s="301" customFormat="1">
      <c r="J151" s="290"/>
      <c r="K151" s="290"/>
      <c r="L151" s="290"/>
    </row>
    <row r="152" spans="10:12" s="301" customFormat="1">
      <c r="J152" s="290"/>
      <c r="K152" s="290"/>
      <c r="L152" s="290"/>
    </row>
    <row r="153" spans="10:12" s="301" customFormat="1">
      <c r="J153" s="290"/>
      <c r="K153" s="290"/>
      <c r="L153" s="290"/>
    </row>
    <row r="154" spans="10:12" s="301" customFormat="1">
      <c r="J154" s="290"/>
      <c r="K154" s="290"/>
      <c r="L154" s="290"/>
    </row>
    <row r="155" spans="10:12" s="301" customFormat="1">
      <c r="J155" s="290"/>
      <c r="K155" s="290"/>
      <c r="L155" s="290"/>
    </row>
    <row r="156" spans="10:12" s="301" customFormat="1">
      <c r="J156" s="290"/>
      <c r="K156" s="290"/>
      <c r="L156" s="290"/>
    </row>
    <row r="157" spans="10:12" s="301" customFormat="1">
      <c r="J157" s="290"/>
      <c r="K157" s="290"/>
      <c r="L157" s="290"/>
    </row>
    <row r="158" spans="10:12" s="301" customFormat="1">
      <c r="J158" s="290"/>
      <c r="K158" s="290"/>
      <c r="L158" s="290"/>
    </row>
    <row r="159" spans="10:12" s="301" customFormat="1">
      <c r="J159" s="290"/>
      <c r="K159" s="290"/>
      <c r="L159" s="290"/>
    </row>
    <row r="160" spans="10:12" s="301" customFormat="1">
      <c r="J160" s="290"/>
      <c r="K160" s="290"/>
      <c r="L160" s="290"/>
    </row>
    <row r="161" spans="10:12" s="301" customFormat="1">
      <c r="J161" s="290"/>
      <c r="K161" s="290"/>
      <c r="L161" s="290"/>
    </row>
    <row r="162" spans="10:12" s="301" customFormat="1">
      <c r="J162" s="290"/>
      <c r="K162" s="290"/>
      <c r="L162" s="290"/>
    </row>
    <row r="163" spans="10:12" s="301" customFormat="1">
      <c r="J163" s="290"/>
      <c r="K163" s="290"/>
      <c r="L163" s="290"/>
    </row>
    <row r="164" spans="10:12" s="301" customFormat="1">
      <c r="J164" s="290"/>
      <c r="K164" s="290"/>
      <c r="L164" s="290"/>
    </row>
    <row r="165" spans="10:12" s="301" customFormat="1">
      <c r="J165" s="290"/>
      <c r="K165" s="290"/>
      <c r="L165" s="290"/>
    </row>
    <row r="166" spans="10:12" s="301" customFormat="1">
      <c r="J166" s="290"/>
      <c r="K166" s="290"/>
      <c r="L166" s="290"/>
    </row>
    <row r="167" spans="10:12" s="301" customFormat="1">
      <c r="J167" s="290"/>
      <c r="K167" s="290"/>
      <c r="L167" s="290"/>
    </row>
    <row r="168" spans="10:12" s="301" customFormat="1">
      <c r="J168" s="290"/>
      <c r="K168" s="290"/>
      <c r="L168" s="290"/>
    </row>
    <row r="169" spans="10:12" s="301" customFormat="1">
      <c r="J169" s="290"/>
      <c r="K169" s="290"/>
      <c r="L169" s="290"/>
    </row>
    <row r="170" spans="10:12" s="301" customFormat="1">
      <c r="J170" s="290"/>
      <c r="K170" s="290"/>
      <c r="L170" s="290"/>
    </row>
    <row r="171" spans="10:12" s="301" customFormat="1">
      <c r="J171" s="290"/>
      <c r="K171" s="290"/>
      <c r="L171" s="290"/>
    </row>
    <row r="172" spans="10:12" s="301" customFormat="1">
      <c r="J172" s="290"/>
      <c r="K172" s="290"/>
      <c r="L172" s="290"/>
    </row>
    <row r="173" spans="10:12" s="301" customFormat="1">
      <c r="J173" s="290"/>
      <c r="K173" s="290"/>
      <c r="L173" s="290"/>
    </row>
    <row r="174" spans="10:12" s="301" customFormat="1">
      <c r="J174" s="290"/>
      <c r="K174" s="290"/>
      <c r="L174" s="290"/>
    </row>
    <row r="175" spans="10:12" s="301" customFormat="1">
      <c r="J175" s="290"/>
      <c r="K175" s="290"/>
      <c r="L175" s="290"/>
    </row>
    <row r="176" spans="10:12" s="301" customFormat="1">
      <c r="J176" s="290"/>
      <c r="K176" s="290"/>
      <c r="L176" s="290"/>
    </row>
    <row r="177" spans="10:12" s="301" customFormat="1">
      <c r="J177" s="290"/>
      <c r="K177" s="290"/>
      <c r="L177" s="290"/>
    </row>
    <row r="178" spans="10:12" s="301" customFormat="1">
      <c r="J178" s="290"/>
      <c r="K178" s="290"/>
      <c r="L178" s="290"/>
    </row>
    <row r="179" spans="10:12" s="301" customFormat="1">
      <c r="J179" s="290"/>
      <c r="K179" s="290"/>
      <c r="L179" s="290"/>
    </row>
    <row r="180" spans="10:12" s="301" customFormat="1">
      <c r="J180" s="290"/>
      <c r="K180" s="290"/>
      <c r="L180" s="290"/>
    </row>
    <row r="181" spans="10:12" s="301" customFormat="1">
      <c r="J181" s="290"/>
      <c r="K181" s="290"/>
      <c r="L181" s="290"/>
    </row>
    <row r="182" spans="10:12" s="301" customFormat="1">
      <c r="J182" s="290"/>
      <c r="K182" s="290"/>
      <c r="L182" s="290"/>
    </row>
    <row r="183" spans="10:12" s="301" customFormat="1">
      <c r="J183" s="290"/>
      <c r="K183" s="290"/>
      <c r="L183" s="290"/>
    </row>
    <row r="184" spans="10:12" s="301" customFormat="1">
      <c r="J184" s="290"/>
      <c r="K184" s="290"/>
      <c r="L184" s="290"/>
    </row>
    <row r="185" spans="10:12" s="301" customFormat="1">
      <c r="J185" s="290"/>
      <c r="K185" s="290"/>
      <c r="L185" s="290"/>
    </row>
    <row r="186" spans="10:12" s="301" customFormat="1">
      <c r="J186" s="290"/>
      <c r="K186" s="290"/>
      <c r="L186" s="290"/>
    </row>
    <row r="187" spans="10:12" s="301" customFormat="1">
      <c r="J187" s="290"/>
      <c r="K187" s="290"/>
      <c r="L187" s="290"/>
    </row>
    <row r="188" spans="10:12" s="301" customFormat="1">
      <c r="J188" s="290"/>
      <c r="K188" s="290"/>
      <c r="L188" s="290"/>
    </row>
    <row r="189" spans="10:12" s="301" customFormat="1">
      <c r="J189" s="290"/>
      <c r="K189" s="290"/>
      <c r="L189" s="290"/>
    </row>
    <row r="190" spans="10:12" s="301" customFormat="1">
      <c r="J190" s="290"/>
      <c r="K190" s="290"/>
      <c r="L190" s="290"/>
    </row>
    <row r="191" spans="10:12" s="301" customFormat="1">
      <c r="J191" s="290"/>
      <c r="K191" s="290"/>
      <c r="L191" s="290"/>
    </row>
    <row r="192" spans="10:12" s="301" customFormat="1">
      <c r="J192" s="290"/>
      <c r="K192" s="290"/>
      <c r="L192" s="290"/>
    </row>
    <row r="193" spans="10:12" s="301" customFormat="1">
      <c r="J193" s="290"/>
      <c r="K193" s="290"/>
      <c r="L193" s="290"/>
    </row>
    <row r="194" spans="10:12" s="301" customFormat="1">
      <c r="J194" s="290"/>
      <c r="K194" s="290"/>
      <c r="L194" s="290"/>
    </row>
    <row r="195" spans="10:12" s="301" customFormat="1">
      <c r="J195" s="290"/>
      <c r="K195" s="290"/>
      <c r="L195" s="290"/>
    </row>
    <row r="196" spans="10:12" s="301" customFormat="1">
      <c r="J196" s="290"/>
      <c r="K196" s="290"/>
      <c r="L196" s="290"/>
    </row>
    <row r="197" spans="10:12" s="301" customFormat="1">
      <c r="J197" s="290"/>
      <c r="K197" s="290"/>
      <c r="L197" s="290"/>
    </row>
    <row r="198" spans="10:12" s="301" customFormat="1">
      <c r="J198" s="290"/>
      <c r="K198" s="290"/>
      <c r="L198" s="290"/>
    </row>
    <row r="199" spans="10:12" s="301" customFormat="1">
      <c r="J199" s="290"/>
      <c r="K199" s="290"/>
      <c r="L199" s="290"/>
    </row>
    <row r="200" spans="10:12" s="301" customFormat="1">
      <c r="J200" s="290"/>
      <c r="K200" s="290"/>
      <c r="L200" s="290"/>
    </row>
    <row r="201" spans="10:12" s="301" customFormat="1">
      <c r="J201" s="290"/>
      <c r="K201" s="290"/>
      <c r="L201" s="290"/>
    </row>
    <row r="202" spans="10:12" s="301" customFormat="1">
      <c r="J202" s="290"/>
      <c r="K202" s="290"/>
      <c r="L202" s="290"/>
    </row>
    <row r="203" spans="10:12" s="301" customFormat="1">
      <c r="J203" s="290"/>
      <c r="K203" s="290"/>
      <c r="L203" s="290"/>
    </row>
    <row r="204" spans="10:12" s="301" customFormat="1">
      <c r="J204" s="290"/>
      <c r="K204" s="290"/>
      <c r="L204" s="290"/>
    </row>
    <row r="205" spans="10:12" s="301" customFormat="1">
      <c r="J205" s="290"/>
      <c r="K205" s="290"/>
      <c r="L205" s="290"/>
    </row>
    <row r="206" spans="10:12" s="301" customFormat="1">
      <c r="J206" s="290"/>
      <c r="K206" s="290"/>
      <c r="L206" s="290"/>
    </row>
    <row r="207" spans="10:12" s="301" customFormat="1">
      <c r="J207" s="290"/>
      <c r="K207" s="290"/>
      <c r="L207" s="290"/>
    </row>
    <row r="208" spans="10:12" s="301" customFormat="1">
      <c r="J208" s="290"/>
      <c r="K208" s="290"/>
      <c r="L208" s="290"/>
    </row>
    <row r="209" spans="10:12" s="301" customFormat="1">
      <c r="J209" s="290"/>
      <c r="K209" s="290"/>
      <c r="L209" s="290"/>
    </row>
    <row r="210" spans="10:12" s="301" customFormat="1">
      <c r="J210" s="290"/>
      <c r="K210" s="290"/>
      <c r="L210" s="290"/>
    </row>
    <row r="211" spans="10:12" s="301" customFormat="1">
      <c r="J211" s="290"/>
      <c r="K211" s="290"/>
      <c r="L211" s="290"/>
    </row>
    <row r="212" spans="10:12" s="301" customFormat="1">
      <c r="J212" s="290"/>
      <c r="K212" s="290"/>
      <c r="L212" s="290"/>
    </row>
    <row r="213" spans="10:12" s="301" customFormat="1">
      <c r="J213" s="290"/>
      <c r="K213" s="290"/>
      <c r="L213" s="290"/>
    </row>
    <row r="214" spans="10:12" s="301" customFormat="1">
      <c r="J214" s="290"/>
      <c r="K214" s="290"/>
      <c r="L214" s="290"/>
    </row>
    <row r="215" spans="10:12" s="301" customFormat="1">
      <c r="J215" s="290"/>
      <c r="K215" s="290"/>
      <c r="L215" s="290"/>
    </row>
    <row r="216" spans="10:12" s="301" customFormat="1">
      <c r="J216" s="290"/>
      <c r="K216" s="290"/>
      <c r="L216" s="290"/>
    </row>
    <row r="217" spans="10:12" s="301" customFormat="1">
      <c r="J217" s="290"/>
      <c r="K217" s="290"/>
      <c r="L217" s="290"/>
    </row>
    <row r="218" spans="10:12" s="301" customFormat="1">
      <c r="J218" s="290"/>
      <c r="K218" s="290"/>
      <c r="L218" s="290"/>
    </row>
    <row r="219" spans="10:12" s="301" customFormat="1">
      <c r="J219" s="290"/>
      <c r="K219" s="290"/>
      <c r="L219" s="290"/>
    </row>
    <row r="220" spans="10:12" s="301" customFormat="1">
      <c r="J220" s="290"/>
      <c r="K220" s="290"/>
      <c r="L220" s="290"/>
    </row>
    <row r="221" spans="10:12" s="301" customFormat="1">
      <c r="J221" s="290"/>
      <c r="K221" s="290"/>
      <c r="L221" s="290"/>
    </row>
    <row r="222" spans="10:12" s="301" customFormat="1">
      <c r="J222" s="290"/>
      <c r="K222" s="290"/>
      <c r="L222" s="290"/>
    </row>
    <row r="223" spans="10:12" s="301" customFormat="1">
      <c r="J223" s="290"/>
      <c r="K223" s="290"/>
      <c r="L223" s="290"/>
    </row>
    <row r="224" spans="10:12" s="301" customFormat="1">
      <c r="J224" s="290"/>
      <c r="K224" s="290"/>
      <c r="L224" s="290"/>
    </row>
    <row r="225" spans="10:12" s="301" customFormat="1">
      <c r="J225" s="290"/>
      <c r="K225" s="290"/>
      <c r="L225" s="290"/>
    </row>
    <row r="226" spans="10:12" s="301" customFormat="1">
      <c r="J226" s="290"/>
      <c r="K226" s="290"/>
      <c r="L226" s="290"/>
    </row>
    <row r="227" spans="10:12" s="301" customFormat="1">
      <c r="J227" s="290"/>
      <c r="K227" s="290"/>
      <c r="L227" s="290"/>
    </row>
    <row r="228" spans="10:12" s="301" customFormat="1">
      <c r="J228" s="290"/>
      <c r="K228" s="290"/>
      <c r="L228" s="290"/>
    </row>
    <row r="229" spans="10:12" s="301" customFormat="1">
      <c r="J229" s="290"/>
      <c r="K229" s="290"/>
      <c r="L229" s="290"/>
    </row>
    <row r="230" spans="10:12" s="301" customFormat="1">
      <c r="J230" s="290"/>
      <c r="K230" s="290"/>
      <c r="L230" s="290"/>
    </row>
    <row r="231" spans="10:12" s="301" customFormat="1">
      <c r="J231" s="290"/>
      <c r="K231" s="290"/>
      <c r="L231" s="290"/>
    </row>
    <row r="232" spans="10:12" s="301" customFormat="1">
      <c r="J232" s="290"/>
      <c r="K232" s="290"/>
      <c r="L232" s="290"/>
    </row>
    <row r="233" spans="10:12" s="301" customFormat="1">
      <c r="J233" s="290"/>
      <c r="K233" s="290"/>
      <c r="L233" s="290"/>
    </row>
    <row r="234" spans="10:12" s="301" customFormat="1">
      <c r="J234" s="290"/>
      <c r="K234" s="290"/>
      <c r="L234" s="290"/>
    </row>
    <row r="235" spans="10:12" s="301" customFormat="1">
      <c r="J235" s="290"/>
      <c r="K235" s="290"/>
      <c r="L235" s="290"/>
    </row>
    <row r="236" spans="10:12" s="301" customFormat="1">
      <c r="J236" s="290"/>
      <c r="K236" s="290"/>
      <c r="L236" s="290"/>
    </row>
    <row r="237" spans="10:12" s="301" customFormat="1">
      <c r="J237" s="290"/>
      <c r="K237" s="290"/>
      <c r="L237" s="290"/>
    </row>
    <row r="238" spans="10:12" s="301" customFormat="1">
      <c r="J238" s="290"/>
      <c r="K238" s="290"/>
      <c r="L238" s="290"/>
    </row>
    <row r="239" spans="10:12" s="301" customFormat="1">
      <c r="J239" s="290"/>
      <c r="K239" s="290"/>
      <c r="L239" s="290"/>
    </row>
    <row r="240" spans="10:12" s="301" customFormat="1">
      <c r="J240" s="290"/>
      <c r="K240" s="290"/>
      <c r="L240" s="290"/>
    </row>
    <row r="241" spans="10:12" s="301" customFormat="1">
      <c r="J241" s="290"/>
      <c r="K241" s="290"/>
      <c r="L241" s="290"/>
    </row>
    <row r="242" spans="10:12" s="301" customFormat="1">
      <c r="J242" s="290"/>
      <c r="K242" s="290"/>
      <c r="L242" s="290"/>
    </row>
    <row r="243" spans="10:12" s="301" customFormat="1">
      <c r="J243" s="290"/>
      <c r="K243" s="290"/>
      <c r="L243" s="290"/>
    </row>
    <row r="244" spans="10:12" s="301" customFormat="1">
      <c r="J244" s="290"/>
      <c r="K244" s="290"/>
      <c r="L244" s="290"/>
    </row>
    <row r="245" spans="10:12" s="301" customFormat="1">
      <c r="J245" s="290"/>
      <c r="K245" s="290"/>
      <c r="L245" s="290"/>
    </row>
    <row r="246" spans="10:12" s="301" customFormat="1">
      <c r="J246" s="290"/>
      <c r="K246" s="290"/>
      <c r="L246" s="290"/>
    </row>
    <row r="247" spans="10:12" s="301" customFormat="1">
      <c r="J247" s="290"/>
      <c r="K247" s="290"/>
      <c r="L247" s="290"/>
    </row>
    <row r="248" spans="10:12" s="301" customFormat="1">
      <c r="J248" s="290"/>
      <c r="K248" s="290"/>
      <c r="L248" s="290"/>
    </row>
    <row r="249" spans="10:12" s="301" customFormat="1">
      <c r="J249" s="290"/>
      <c r="K249" s="290"/>
      <c r="L249" s="290"/>
    </row>
    <row r="250" spans="10:12" s="301" customFormat="1">
      <c r="J250" s="290"/>
      <c r="K250" s="290"/>
      <c r="L250" s="290"/>
    </row>
    <row r="251" spans="10:12" s="301" customFormat="1">
      <c r="J251" s="290"/>
      <c r="K251" s="290"/>
      <c r="L251" s="290"/>
    </row>
    <row r="252" spans="10:12" s="301" customFormat="1">
      <c r="J252" s="290"/>
      <c r="K252" s="290"/>
      <c r="L252" s="290"/>
    </row>
    <row r="253" spans="10:12" s="301" customFormat="1">
      <c r="J253" s="290"/>
      <c r="K253" s="290"/>
      <c r="L253" s="290"/>
    </row>
    <row r="254" spans="10:12" s="301" customFormat="1">
      <c r="J254" s="290"/>
      <c r="K254" s="290"/>
      <c r="L254" s="290"/>
    </row>
    <row r="255" spans="10:12" s="301" customFormat="1">
      <c r="J255" s="290"/>
      <c r="K255" s="290"/>
      <c r="L255" s="290"/>
    </row>
    <row r="256" spans="10:12" s="301" customFormat="1">
      <c r="J256" s="290"/>
      <c r="K256" s="290"/>
      <c r="L256" s="290"/>
    </row>
    <row r="257" spans="10:12" s="301" customFormat="1">
      <c r="J257" s="290"/>
      <c r="K257" s="290"/>
      <c r="L257" s="290"/>
    </row>
    <row r="258" spans="10:12" s="301" customFormat="1">
      <c r="J258" s="290"/>
      <c r="K258" s="290"/>
      <c r="L258" s="290"/>
    </row>
    <row r="259" spans="10:12" s="301" customFormat="1">
      <c r="J259" s="290"/>
      <c r="K259" s="290"/>
      <c r="L259" s="290"/>
    </row>
    <row r="260" spans="10:12" s="301" customFormat="1">
      <c r="J260" s="290"/>
      <c r="K260" s="290"/>
      <c r="L260" s="290"/>
    </row>
    <row r="261" spans="10:12" s="301" customFormat="1">
      <c r="J261" s="290"/>
      <c r="K261" s="290"/>
      <c r="L261" s="290"/>
    </row>
    <row r="262" spans="10:12" s="301" customFormat="1">
      <c r="J262" s="290"/>
      <c r="K262" s="290"/>
      <c r="L262" s="290"/>
    </row>
    <row r="263" spans="10:12" s="301" customFormat="1">
      <c r="J263" s="290"/>
      <c r="K263" s="290"/>
      <c r="L263" s="290"/>
    </row>
    <row r="264" spans="10:12" s="301" customFormat="1">
      <c r="J264" s="290"/>
      <c r="K264" s="290"/>
      <c r="L264" s="290"/>
    </row>
    <row r="265" spans="10:12" s="301" customFormat="1">
      <c r="J265" s="290"/>
      <c r="K265" s="290"/>
      <c r="L265" s="290"/>
    </row>
    <row r="266" spans="10:12" s="301" customFormat="1">
      <c r="J266" s="290"/>
      <c r="K266" s="290"/>
      <c r="L266" s="290"/>
    </row>
    <row r="267" spans="10:12" s="301" customFormat="1">
      <c r="J267" s="290"/>
      <c r="K267" s="290"/>
      <c r="L267" s="290"/>
    </row>
    <row r="268" spans="10:12" s="301" customFormat="1">
      <c r="J268" s="290"/>
      <c r="K268" s="290"/>
      <c r="L268" s="290"/>
    </row>
    <row r="269" spans="10:12" s="301" customFormat="1">
      <c r="J269" s="290"/>
      <c r="K269" s="290"/>
      <c r="L269" s="290"/>
    </row>
    <row r="270" spans="10:12" s="301" customFormat="1">
      <c r="J270" s="290"/>
      <c r="K270" s="290"/>
      <c r="L270" s="290"/>
    </row>
    <row r="271" spans="10:12" s="301" customFormat="1">
      <c r="J271" s="290"/>
      <c r="K271" s="290"/>
      <c r="L271" s="290"/>
    </row>
    <row r="272" spans="10:12" s="301" customFormat="1">
      <c r="J272" s="290"/>
      <c r="K272" s="290"/>
      <c r="L272" s="290"/>
    </row>
    <row r="273" spans="10:12" s="301" customFormat="1">
      <c r="J273" s="290"/>
      <c r="K273" s="290"/>
      <c r="L273" s="290"/>
    </row>
    <row r="274" spans="10:12" s="301" customFormat="1">
      <c r="J274" s="290"/>
      <c r="K274" s="290"/>
      <c r="L274" s="290"/>
    </row>
    <row r="275" spans="10:12" s="301" customFormat="1">
      <c r="J275" s="290"/>
      <c r="K275" s="290"/>
      <c r="L275" s="290"/>
    </row>
    <row r="276" spans="10:12" s="301" customFormat="1">
      <c r="J276" s="290"/>
      <c r="K276" s="290"/>
      <c r="L276" s="290"/>
    </row>
    <row r="277" spans="10:12" s="301" customFormat="1">
      <c r="J277" s="290"/>
      <c r="K277" s="290"/>
      <c r="L277" s="290"/>
    </row>
    <row r="278" spans="10:12" s="301" customFormat="1">
      <c r="J278" s="290"/>
      <c r="K278" s="290"/>
      <c r="L278" s="290"/>
    </row>
    <row r="279" spans="10:12" s="301" customFormat="1">
      <c r="J279" s="290"/>
      <c r="K279" s="290"/>
      <c r="L279" s="290"/>
    </row>
    <row r="280" spans="10:12" s="301" customFormat="1">
      <c r="J280" s="290"/>
      <c r="K280" s="290"/>
      <c r="L280" s="290"/>
    </row>
    <row r="281" spans="10:12" s="301" customFormat="1">
      <c r="J281" s="290"/>
      <c r="K281" s="290"/>
      <c r="L281" s="290"/>
    </row>
    <row r="282" spans="10:12" s="301" customFormat="1">
      <c r="J282" s="290"/>
      <c r="K282" s="290"/>
      <c r="L282" s="290"/>
    </row>
    <row r="283" spans="10:12" s="301" customFormat="1">
      <c r="J283" s="290"/>
      <c r="K283" s="290"/>
      <c r="L283" s="290"/>
    </row>
    <row r="284" spans="10:12" s="301" customFormat="1">
      <c r="J284" s="290"/>
      <c r="K284" s="290"/>
      <c r="L284" s="290"/>
    </row>
    <row r="285" spans="10:12" s="301" customFormat="1">
      <c r="J285" s="290"/>
      <c r="K285" s="290"/>
      <c r="L285" s="290"/>
    </row>
    <row r="286" spans="10:12" s="301" customFormat="1">
      <c r="J286" s="290"/>
      <c r="K286" s="290"/>
      <c r="L286" s="290"/>
    </row>
    <row r="287" spans="10:12" s="301" customFormat="1">
      <c r="J287" s="290"/>
      <c r="K287" s="290"/>
      <c r="L287" s="290"/>
    </row>
    <row r="288" spans="10:12" s="301" customFormat="1">
      <c r="J288" s="290"/>
      <c r="K288" s="290"/>
      <c r="L288" s="290"/>
    </row>
    <row r="289" spans="10:12" s="301" customFormat="1">
      <c r="J289" s="290"/>
      <c r="K289" s="290"/>
      <c r="L289" s="290"/>
    </row>
    <row r="290" spans="10:12" s="301" customFormat="1">
      <c r="J290" s="290"/>
      <c r="K290" s="290"/>
      <c r="L290" s="290"/>
    </row>
    <row r="291" spans="10:12" s="301" customFormat="1">
      <c r="J291" s="290"/>
      <c r="K291" s="290"/>
      <c r="L291" s="290"/>
    </row>
    <row r="292" spans="10:12" s="301" customFormat="1">
      <c r="J292" s="290"/>
      <c r="K292" s="290"/>
      <c r="L292" s="290"/>
    </row>
    <row r="293" spans="10:12" s="301" customFormat="1">
      <c r="J293" s="290"/>
      <c r="K293" s="290"/>
      <c r="L293" s="290"/>
    </row>
    <row r="294" spans="10:12" s="301" customFormat="1">
      <c r="J294" s="290"/>
      <c r="K294" s="290"/>
      <c r="L294" s="290"/>
    </row>
    <row r="295" spans="10:12" s="301" customFormat="1">
      <c r="J295" s="290"/>
      <c r="K295" s="290"/>
      <c r="L295" s="290"/>
    </row>
    <row r="296" spans="10:12" s="301" customFormat="1">
      <c r="J296" s="290"/>
      <c r="K296" s="290"/>
      <c r="L296" s="290"/>
    </row>
    <row r="297" spans="10:12" s="301" customFormat="1">
      <c r="J297" s="290"/>
      <c r="K297" s="290"/>
      <c r="L297" s="290"/>
    </row>
    <row r="298" spans="10:12" s="301" customFormat="1">
      <c r="J298" s="290"/>
      <c r="K298" s="290"/>
      <c r="L298" s="290"/>
    </row>
    <row r="299" spans="10:12" s="301" customFormat="1">
      <c r="J299" s="290"/>
      <c r="K299" s="290"/>
      <c r="L299" s="290"/>
    </row>
    <row r="300" spans="10:12" s="301" customFormat="1">
      <c r="J300" s="290"/>
      <c r="K300" s="290"/>
      <c r="L300" s="290"/>
    </row>
    <row r="301" spans="10:12" s="301" customFormat="1">
      <c r="J301" s="290"/>
      <c r="K301" s="290"/>
      <c r="L301" s="290"/>
    </row>
    <row r="302" spans="10:12" s="301" customFormat="1">
      <c r="J302" s="290"/>
      <c r="K302" s="290"/>
      <c r="L302" s="290"/>
    </row>
    <row r="303" spans="10:12" s="301" customFormat="1">
      <c r="J303" s="290"/>
      <c r="K303" s="290"/>
      <c r="L303" s="290"/>
    </row>
    <row r="304" spans="10:12" s="301" customFormat="1">
      <c r="J304" s="290"/>
      <c r="K304" s="290"/>
      <c r="L304" s="290"/>
    </row>
    <row r="305" spans="10:12" s="301" customFormat="1">
      <c r="J305" s="290"/>
      <c r="K305" s="290"/>
      <c r="L305" s="290"/>
    </row>
    <row r="306" spans="10:12" s="301" customFormat="1">
      <c r="J306" s="290"/>
      <c r="K306" s="290"/>
      <c r="L306" s="290"/>
    </row>
    <row r="307" spans="10:12" s="301" customFormat="1">
      <c r="J307" s="290"/>
      <c r="K307" s="290"/>
      <c r="L307" s="290"/>
    </row>
    <row r="308" spans="10:12" s="301" customFormat="1">
      <c r="J308" s="290"/>
      <c r="K308" s="290"/>
      <c r="L308" s="290"/>
    </row>
    <row r="309" spans="10:12" s="301" customFormat="1">
      <c r="J309" s="290"/>
      <c r="K309" s="290"/>
      <c r="L309" s="290"/>
    </row>
    <row r="310" spans="10:12" s="301" customFormat="1">
      <c r="J310" s="290"/>
      <c r="K310" s="290"/>
      <c r="L310" s="290"/>
    </row>
    <row r="311" spans="10:12" s="301" customFormat="1">
      <c r="J311" s="290"/>
      <c r="K311" s="290"/>
      <c r="L311" s="290"/>
    </row>
    <row r="312" spans="10:12" s="301" customFormat="1">
      <c r="J312" s="290"/>
      <c r="K312" s="290"/>
      <c r="L312" s="290"/>
    </row>
    <row r="313" spans="10:12" s="301" customFormat="1">
      <c r="J313" s="290"/>
      <c r="K313" s="290"/>
      <c r="L313" s="290"/>
    </row>
    <row r="314" spans="10:12" s="301" customFormat="1">
      <c r="J314" s="290"/>
      <c r="K314" s="290"/>
      <c r="L314" s="290"/>
    </row>
    <row r="315" spans="10:12" s="301" customFormat="1">
      <c r="J315" s="290"/>
      <c r="K315" s="290"/>
      <c r="L315" s="290"/>
    </row>
    <row r="316" spans="10:12" s="301" customFormat="1">
      <c r="J316" s="290"/>
      <c r="K316" s="290"/>
      <c r="L316" s="290"/>
    </row>
    <row r="317" spans="10:12" s="301" customFormat="1">
      <c r="J317" s="290"/>
      <c r="K317" s="290"/>
      <c r="L317" s="290"/>
    </row>
    <row r="318" spans="10:12" s="301" customFormat="1">
      <c r="J318" s="290"/>
      <c r="K318" s="290"/>
      <c r="L318" s="290"/>
    </row>
    <row r="319" spans="10:12" s="301" customFormat="1">
      <c r="J319" s="290"/>
      <c r="K319" s="290"/>
      <c r="L319" s="290"/>
    </row>
    <row r="320" spans="10:12" s="301" customFormat="1">
      <c r="J320" s="290"/>
      <c r="K320" s="290"/>
      <c r="L320" s="290"/>
    </row>
    <row r="321" spans="10:12" s="301" customFormat="1">
      <c r="J321" s="290"/>
      <c r="K321" s="290"/>
      <c r="L321" s="290"/>
    </row>
    <row r="322" spans="10:12" s="301" customFormat="1">
      <c r="J322" s="290"/>
      <c r="K322" s="290"/>
      <c r="L322" s="290"/>
    </row>
    <row r="323" spans="10:12" s="301" customFormat="1">
      <c r="J323" s="290"/>
      <c r="K323" s="290"/>
      <c r="L323" s="290"/>
    </row>
    <row r="324" spans="10:12" s="301" customFormat="1">
      <c r="J324" s="290"/>
      <c r="K324" s="290"/>
      <c r="L324" s="290"/>
    </row>
    <row r="325" spans="10:12" s="301" customFormat="1">
      <c r="J325" s="290"/>
      <c r="K325" s="290"/>
      <c r="L325" s="290"/>
    </row>
    <row r="326" spans="10:12" s="301" customFormat="1">
      <c r="J326" s="290"/>
      <c r="K326" s="290"/>
      <c r="L326" s="290"/>
    </row>
    <row r="327" spans="10:12" s="301" customFormat="1">
      <c r="J327" s="290"/>
      <c r="K327" s="290"/>
      <c r="L327" s="290"/>
    </row>
    <row r="328" spans="10:12" s="301" customFormat="1">
      <c r="J328" s="290"/>
      <c r="K328" s="290"/>
      <c r="L328" s="290"/>
    </row>
    <row r="329" spans="10:12" s="301" customFormat="1">
      <c r="J329" s="290"/>
      <c r="K329" s="290"/>
      <c r="L329" s="290"/>
    </row>
    <row r="330" spans="10:12" s="301" customFormat="1">
      <c r="J330" s="290"/>
      <c r="K330" s="290"/>
      <c r="L330" s="290"/>
    </row>
    <row r="331" spans="10:12" s="301" customFormat="1">
      <c r="J331" s="290"/>
      <c r="K331" s="290"/>
      <c r="L331" s="290"/>
    </row>
    <row r="332" spans="10:12" s="301" customFormat="1">
      <c r="J332" s="290"/>
      <c r="K332" s="290"/>
      <c r="L332" s="290"/>
    </row>
    <row r="333" spans="10:12" s="301" customFormat="1">
      <c r="J333" s="290"/>
      <c r="K333" s="290"/>
      <c r="L333" s="290"/>
    </row>
    <row r="334" spans="10:12" s="301" customFormat="1">
      <c r="J334" s="290"/>
      <c r="K334" s="290"/>
      <c r="L334" s="290"/>
    </row>
    <row r="335" spans="10:12" s="301" customFormat="1">
      <c r="J335" s="290"/>
      <c r="K335" s="290"/>
      <c r="L335" s="290"/>
    </row>
    <row r="336" spans="10:12" s="301" customFormat="1">
      <c r="J336" s="290"/>
      <c r="K336" s="290"/>
      <c r="L336" s="290"/>
    </row>
    <row r="337" spans="10:12" s="301" customFormat="1">
      <c r="J337" s="290"/>
      <c r="K337" s="290"/>
      <c r="L337" s="290"/>
    </row>
    <row r="338" spans="10:12" s="301" customFormat="1">
      <c r="J338" s="290"/>
      <c r="K338" s="290"/>
      <c r="L338" s="290"/>
    </row>
    <row r="339" spans="10:12" s="301" customFormat="1">
      <c r="J339" s="290"/>
      <c r="K339" s="290"/>
      <c r="L339" s="290"/>
    </row>
    <row r="340" spans="10:12" s="301" customFormat="1">
      <c r="J340" s="290"/>
      <c r="K340" s="290"/>
      <c r="L340" s="290"/>
    </row>
    <row r="341" spans="10:12" s="301" customFormat="1">
      <c r="J341" s="290"/>
      <c r="K341" s="290"/>
      <c r="L341" s="290"/>
    </row>
    <row r="342" spans="10:12" s="301" customFormat="1">
      <c r="J342" s="290"/>
      <c r="K342" s="290"/>
      <c r="L342" s="290"/>
    </row>
    <row r="343" spans="10:12" s="301" customFormat="1">
      <c r="J343" s="290"/>
      <c r="K343" s="290"/>
      <c r="L343" s="290"/>
    </row>
    <row r="344" spans="10:12" s="301" customFormat="1">
      <c r="J344" s="290"/>
      <c r="K344" s="290"/>
      <c r="L344" s="290"/>
    </row>
    <row r="345" spans="10:12" s="301" customFormat="1">
      <c r="J345" s="290"/>
      <c r="K345" s="290"/>
      <c r="L345" s="290"/>
    </row>
    <row r="346" spans="10:12" s="301" customFormat="1">
      <c r="J346" s="290"/>
      <c r="K346" s="290"/>
      <c r="L346" s="290"/>
    </row>
    <row r="347" spans="10:12" s="301" customFormat="1">
      <c r="J347" s="290"/>
      <c r="K347" s="290"/>
      <c r="L347" s="290"/>
    </row>
    <row r="348" spans="10:12" s="301" customFormat="1">
      <c r="J348" s="290"/>
      <c r="K348" s="290"/>
      <c r="L348" s="290"/>
    </row>
    <row r="349" spans="10:12" s="301" customFormat="1">
      <c r="J349" s="290"/>
      <c r="K349" s="290"/>
      <c r="L349" s="290"/>
    </row>
    <row r="350" spans="10:12" s="301" customFormat="1">
      <c r="J350" s="290"/>
      <c r="K350" s="290"/>
      <c r="L350" s="290"/>
    </row>
    <row r="351" spans="10:12" s="301" customFormat="1">
      <c r="J351" s="290"/>
      <c r="K351" s="290"/>
      <c r="L351" s="290"/>
    </row>
    <row r="352" spans="10:12" s="301" customFormat="1">
      <c r="J352" s="290"/>
      <c r="K352" s="290"/>
      <c r="L352" s="290"/>
    </row>
    <row r="353" spans="10:12" s="301" customFormat="1">
      <c r="J353" s="290"/>
      <c r="K353" s="290"/>
      <c r="L353" s="290"/>
    </row>
    <row r="354" spans="10:12" s="301" customFormat="1">
      <c r="J354" s="290"/>
      <c r="K354" s="290"/>
      <c r="L354" s="290"/>
    </row>
    <row r="355" spans="10:12" s="301" customFormat="1">
      <c r="J355" s="290"/>
      <c r="K355" s="290"/>
      <c r="L355" s="290"/>
    </row>
    <row r="356" spans="10:12" s="301" customFormat="1">
      <c r="J356" s="290"/>
      <c r="K356" s="290"/>
      <c r="L356" s="290"/>
    </row>
    <row r="357" spans="10:12" s="301" customFormat="1">
      <c r="J357" s="290"/>
      <c r="K357" s="290"/>
      <c r="L357" s="290"/>
    </row>
    <row r="358" spans="10:12" s="301" customFormat="1">
      <c r="J358" s="290"/>
      <c r="K358" s="290"/>
      <c r="L358" s="290"/>
    </row>
    <row r="359" spans="10:12" s="301" customFormat="1">
      <c r="J359" s="290"/>
      <c r="K359" s="290"/>
      <c r="L359" s="290"/>
    </row>
    <row r="360" spans="10:12" s="301" customFormat="1">
      <c r="J360" s="290"/>
      <c r="K360" s="290"/>
      <c r="L360" s="290"/>
    </row>
    <row r="361" spans="10:12" s="301" customFormat="1">
      <c r="J361" s="290"/>
      <c r="K361" s="290"/>
      <c r="L361" s="290"/>
    </row>
    <row r="362" spans="10:12" s="301" customFormat="1">
      <c r="J362" s="290"/>
      <c r="K362" s="290"/>
      <c r="L362" s="290"/>
    </row>
    <row r="363" spans="10:12" s="301" customFormat="1">
      <c r="J363" s="290"/>
      <c r="K363" s="290"/>
      <c r="L363" s="290"/>
    </row>
    <row r="364" spans="10:12" s="301" customFormat="1">
      <c r="J364" s="290"/>
      <c r="K364" s="290"/>
      <c r="L364" s="290"/>
    </row>
    <row r="365" spans="10:12" s="301" customFormat="1">
      <c r="J365" s="290"/>
      <c r="K365" s="290"/>
      <c r="L365" s="290"/>
    </row>
    <row r="366" spans="10:12" s="301" customFormat="1">
      <c r="J366" s="290"/>
      <c r="K366" s="290"/>
      <c r="L366" s="290"/>
    </row>
    <row r="367" spans="10:12" s="301" customFormat="1">
      <c r="J367" s="290"/>
      <c r="K367" s="290"/>
      <c r="L367" s="290"/>
    </row>
    <row r="368" spans="10:12" s="301" customFormat="1">
      <c r="J368" s="290"/>
      <c r="K368" s="290"/>
      <c r="L368" s="290"/>
    </row>
    <row r="369" spans="10:12" s="301" customFormat="1">
      <c r="J369" s="290"/>
      <c r="K369" s="290"/>
      <c r="L369" s="290"/>
    </row>
    <row r="370" spans="10:12" s="301" customFormat="1">
      <c r="J370" s="290"/>
      <c r="K370" s="290"/>
      <c r="L370" s="290"/>
    </row>
    <row r="371" spans="10:12" s="301" customFormat="1">
      <c r="J371" s="290"/>
      <c r="K371" s="290"/>
      <c r="L371" s="290"/>
    </row>
    <row r="372" spans="10:12" s="301" customFormat="1">
      <c r="J372" s="290"/>
      <c r="K372" s="290"/>
      <c r="L372" s="290"/>
    </row>
    <row r="373" spans="10:12" s="301" customFormat="1">
      <c r="J373" s="290"/>
      <c r="K373" s="290"/>
      <c r="L373" s="290"/>
    </row>
    <row r="374" spans="10:12" s="301" customFormat="1">
      <c r="J374" s="290"/>
      <c r="K374" s="290"/>
      <c r="L374" s="290"/>
    </row>
    <row r="375" spans="10:12" s="301" customFormat="1">
      <c r="J375" s="290"/>
      <c r="K375" s="290"/>
      <c r="L375" s="290"/>
    </row>
    <row r="376" spans="10:12" s="301" customFormat="1">
      <c r="J376" s="290"/>
      <c r="K376" s="290"/>
      <c r="L376" s="290"/>
    </row>
    <row r="377" spans="10:12" s="301" customFormat="1">
      <c r="J377" s="290"/>
      <c r="K377" s="290"/>
      <c r="L377" s="290"/>
    </row>
    <row r="378" spans="10:12" s="301" customFormat="1">
      <c r="J378" s="290"/>
      <c r="K378" s="290"/>
      <c r="L378" s="290"/>
    </row>
    <row r="379" spans="10:12" s="301" customFormat="1">
      <c r="J379" s="290"/>
      <c r="K379" s="290"/>
      <c r="L379" s="290"/>
    </row>
    <row r="380" spans="10:12" s="301" customFormat="1">
      <c r="J380" s="290"/>
      <c r="K380" s="290"/>
      <c r="L380" s="290"/>
    </row>
    <row r="381" spans="10:12" s="301" customFormat="1">
      <c r="J381" s="290"/>
      <c r="K381" s="290"/>
      <c r="L381" s="290"/>
    </row>
    <row r="382" spans="10:12" s="301" customFormat="1">
      <c r="J382" s="290"/>
      <c r="K382" s="290"/>
      <c r="L382" s="290"/>
    </row>
    <row r="383" spans="10:12" s="301" customFormat="1">
      <c r="J383" s="290"/>
      <c r="K383" s="290"/>
      <c r="L383" s="290"/>
    </row>
    <row r="384" spans="10:12" s="301" customFormat="1">
      <c r="J384" s="290"/>
      <c r="K384" s="290"/>
      <c r="L384" s="290"/>
    </row>
    <row r="385" spans="10:12" s="301" customFormat="1">
      <c r="J385" s="290"/>
      <c r="K385" s="290"/>
      <c r="L385" s="290"/>
    </row>
    <row r="386" spans="10:12" s="301" customFormat="1">
      <c r="J386" s="290"/>
      <c r="K386" s="290"/>
      <c r="L386" s="290"/>
    </row>
    <row r="387" spans="10:12" s="301" customFormat="1">
      <c r="J387" s="290"/>
      <c r="K387" s="290"/>
      <c r="L387" s="290"/>
    </row>
    <row r="388" spans="10:12" s="301" customFormat="1">
      <c r="J388" s="290"/>
      <c r="K388" s="290"/>
      <c r="L388" s="290"/>
    </row>
    <row r="389" spans="10:12" s="301" customFormat="1">
      <c r="J389" s="290"/>
      <c r="K389" s="290"/>
      <c r="L389" s="290"/>
    </row>
    <row r="390" spans="10:12" s="301" customFormat="1">
      <c r="J390" s="290"/>
      <c r="K390" s="290"/>
      <c r="L390" s="290"/>
    </row>
    <row r="391" spans="10:12" s="301" customFormat="1">
      <c r="J391" s="290"/>
      <c r="K391" s="290"/>
      <c r="L391" s="290"/>
    </row>
    <row r="392" spans="10:12" s="301" customFormat="1">
      <c r="J392" s="290"/>
      <c r="K392" s="290"/>
      <c r="L392" s="290"/>
    </row>
    <row r="393" spans="10:12" s="301" customFormat="1">
      <c r="J393" s="290"/>
      <c r="K393" s="290"/>
      <c r="L393" s="290"/>
    </row>
    <row r="394" spans="10:12" s="301" customFormat="1">
      <c r="J394" s="290"/>
      <c r="K394" s="290"/>
      <c r="L394" s="290"/>
    </row>
    <row r="395" spans="10:12" s="301" customFormat="1">
      <c r="J395" s="290"/>
      <c r="K395" s="290"/>
      <c r="L395" s="290"/>
    </row>
    <row r="396" spans="10:12" s="301" customFormat="1">
      <c r="J396" s="290"/>
      <c r="K396" s="290"/>
      <c r="L396" s="290"/>
    </row>
    <row r="397" spans="10:12" s="301" customFormat="1">
      <c r="J397" s="290"/>
      <c r="K397" s="290"/>
      <c r="L397" s="290"/>
    </row>
    <row r="398" spans="10:12" s="301" customFormat="1">
      <c r="J398" s="290"/>
      <c r="K398" s="290"/>
      <c r="L398" s="290"/>
    </row>
    <row r="399" spans="10:12" s="301" customFormat="1">
      <c r="J399" s="290"/>
      <c r="K399" s="290"/>
      <c r="L399" s="290"/>
    </row>
    <row r="400" spans="10:12" s="301" customFormat="1">
      <c r="J400" s="290"/>
      <c r="K400" s="290"/>
      <c r="L400" s="290"/>
    </row>
    <row r="401" spans="10:12" s="301" customFormat="1">
      <c r="J401" s="290"/>
      <c r="K401" s="290"/>
      <c r="L401" s="290"/>
    </row>
    <row r="402" spans="10:12" s="301" customFormat="1">
      <c r="J402" s="290"/>
      <c r="K402" s="290"/>
      <c r="L402" s="290"/>
    </row>
    <row r="403" spans="10:12" s="301" customFormat="1">
      <c r="J403" s="290"/>
      <c r="K403" s="290"/>
      <c r="L403" s="290"/>
    </row>
    <row r="404" spans="10:12" s="301" customFormat="1">
      <c r="J404" s="290"/>
      <c r="K404" s="290"/>
      <c r="L404" s="290"/>
    </row>
    <row r="405" spans="10:12" s="301" customFormat="1">
      <c r="J405" s="290"/>
      <c r="K405" s="290"/>
      <c r="L405" s="290"/>
    </row>
    <row r="406" spans="10:12" s="301" customFormat="1">
      <c r="J406" s="290"/>
      <c r="K406" s="290"/>
      <c r="L406" s="290"/>
    </row>
    <row r="407" spans="10:12" s="301" customFormat="1">
      <c r="J407" s="290"/>
      <c r="K407" s="290"/>
      <c r="L407" s="290"/>
    </row>
    <row r="408" spans="10:12" s="301" customFormat="1">
      <c r="J408" s="290"/>
      <c r="K408" s="290"/>
      <c r="L408" s="290"/>
    </row>
    <row r="409" spans="10:12" s="301" customFormat="1">
      <c r="J409" s="290"/>
      <c r="K409" s="290"/>
      <c r="L409" s="290"/>
    </row>
    <row r="410" spans="10:12" s="301" customFormat="1">
      <c r="J410" s="290"/>
      <c r="K410" s="290"/>
      <c r="L410" s="290"/>
    </row>
    <row r="411" spans="10:12" s="301" customFormat="1">
      <c r="J411" s="290"/>
      <c r="K411" s="290"/>
      <c r="L411" s="290"/>
    </row>
    <row r="412" spans="10:12" s="301" customFormat="1">
      <c r="J412" s="290"/>
      <c r="K412" s="290"/>
      <c r="L412" s="290"/>
    </row>
    <row r="413" spans="10:12" s="301" customFormat="1">
      <c r="J413" s="290"/>
      <c r="K413" s="290"/>
      <c r="L413" s="290"/>
    </row>
    <row r="414" spans="10:12" s="301" customFormat="1">
      <c r="J414" s="290"/>
      <c r="K414" s="290"/>
      <c r="L414" s="290"/>
    </row>
    <row r="415" spans="10:12" s="301" customFormat="1">
      <c r="J415" s="290"/>
      <c r="K415" s="290"/>
      <c r="L415" s="290"/>
    </row>
    <row r="416" spans="10:12" s="301" customFormat="1">
      <c r="J416" s="290"/>
      <c r="K416" s="290"/>
      <c r="L416" s="290"/>
    </row>
    <row r="417" spans="10:12" s="301" customFormat="1">
      <c r="J417" s="290"/>
      <c r="K417" s="290"/>
      <c r="L417" s="290"/>
    </row>
    <row r="418" spans="10:12" s="301" customFormat="1">
      <c r="J418" s="290"/>
      <c r="K418" s="290"/>
      <c r="L418" s="290"/>
    </row>
    <row r="419" spans="10:12" s="301" customFormat="1">
      <c r="J419" s="290"/>
      <c r="K419" s="290"/>
      <c r="L419" s="290"/>
    </row>
    <row r="420" spans="10:12" s="301" customFormat="1">
      <c r="J420" s="290"/>
      <c r="K420" s="290"/>
      <c r="L420" s="290"/>
    </row>
    <row r="421" spans="10:12" s="301" customFormat="1">
      <c r="J421" s="290"/>
      <c r="K421" s="290"/>
      <c r="L421" s="290"/>
    </row>
    <row r="422" spans="10:12" s="301" customFormat="1">
      <c r="J422" s="290"/>
      <c r="K422" s="290"/>
      <c r="L422" s="290"/>
    </row>
    <row r="423" spans="10:12" s="301" customFormat="1">
      <c r="J423" s="290"/>
      <c r="K423" s="290"/>
      <c r="L423" s="290"/>
    </row>
    <row r="424" spans="10:12" s="301" customFormat="1">
      <c r="J424" s="290"/>
      <c r="K424" s="290"/>
      <c r="L424" s="290"/>
    </row>
    <row r="425" spans="10:12" s="301" customFormat="1">
      <c r="J425" s="290"/>
      <c r="K425" s="290"/>
      <c r="L425" s="290"/>
    </row>
    <row r="426" spans="10:12" s="301" customFormat="1">
      <c r="J426" s="290"/>
      <c r="K426" s="290"/>
      <c r="L426" s="290"/>
    </row>
    <row r="427" spans="10:12" s="301" customFormat="1">
      <c r="J427" s="290"/>
      <c r="K427" s="290"/>
      <c r="L427" s="290"/>
    </row>
    <row r="428" spans="10:12" s="301" customFormat="1">
      <c r="J428" s="290"/>
      <c r="K428" s="290"/>
      <c r="L428" s="290"/>
    </row>
    <row r="429" spans="10:12" s="301" customFormat="1">
      <c r="J429" s="290"/>
      <c r="K429" s="290"/>
      <c r="L429" s="290"/>
    </row>
    <row r="430" spans="10:12" s="301" customFormat="1">
      <c r="J430" s="290"/>
      <c r="K430" s="290"/>
      <c r="L430" s="290"/>
    </row>
    <row r="431" spans="10:12" s="301" customFormat="1">
      <c r="J431" s="290"/>
      <c r="K431" s="290"/>
      <c r="L431" s="290"/>
    </row>
    <row r="432" spans="10:12" s="301" customFormat="1">
      <c r="J432" s="290"/>
      <c r="K432" s="290"/>
      <c r="L432" s="290"/>
    </row>
    <row r="433" spans="10:12" s="301" customFormat="1">
      <c r="J433" s="290"/>
      <c r="K433" s="290"/>
      <c r="L433" s="290"/>
    </row>
    <row r="434" spans="10:12" s="301" customFormat="1">
      <c r="J434" s="290"/>
      <c r="K434" s="290"/>
      <c r="L434" s="290"/>
    </row>
    <row r="435" spans="10:12" s="301" customFormat="1">
      <c r="J435" s="290"/>
      <c r="K435" s="290"/>
      <c r="L435" s="290"/>
    </row>
    <row r="436" spans="10:12" s="301" customFormat="1">
      <c r="J436" s="290"/>
      <c r="K436" s="290"/>
      <c r="L436" s="290"/>
    </row>
    <row r="437" spans="10:12" s="301" customFormat="1">
      <c r="J437" s="290"/>
      <c r="K437" s="290"/>
      <c r="L437" s="290"/>
    </row>
    <row r="438" spans="10:12" s="301" customFormat="1">
      <c r="J438" s="290"/>
      <c r="K438" s="290"/>
      <c r="L438" s="290"/>
    </row>
    <row r="439" spans="10:12" s="301" customFormat="1">
      <c r="J439" s="290"/>
      <c r="K439" s="290"/>
      <c r="L439" s="290"/>
    </row>
    <row r="440" spans="10:12" s="301" customFormat="1">
      <c r="J440" s="290"/>
      <c r="K440" s="290"/>
      <c r="L440" s="290"/>
    </row>
    <row r="441" spans="10:12" s="301" customFormat="1">
      <c r="J441" s="290"/>
      <c r="K441" s="290"/>
      <c r="L441" s="290"/>
    </row>
    <row r="442" spans="10:12" s="301" customFormat="1">
      <c r="J442" s="290"/>
      <c r="K442" s="290"/>
      <c r="L442" s="290"/>
    </row>
    <row r="443" spans="10:12" s="301" customFormat="1">
      <c r="J443" s="290"/>
      <c r="K443" s="290"/>
      <c r="L443" s="290"/>
    </row>
    <row r="444" spans="10:12" s="301" customFormat="1">
      <c r="J444" s="290"/>
      <c r="K444" s="290"/>
      <c r="L444" s="290"/>
    </row>
    <row r="445" spans="10:12" s="301" customFormat="1">
      <c r="J445" s="290"/>
      <c r="K445" s="290"/>
      <c r="L445" s="290"/>
    </row>
    <row r="446" spans="10:12" s="301" customFormat="1">
      <c r="J446" s="290"/>
      <c r="K446" s="290"/>
      <c r="L446" s="290"/>
    </row>
    <row r="447" spans="10:12" s="301" customFormat="1">
      <c r="J447" s="290"/>
      <c r="K447" s="290"/>
      <c r="L447" s="290"/>
    </row>
    <row r="448" spans="10:12" s="301" customFormat="1">
      <c r="J448" s="290"/>
      <c r="K448" s="290"/>
      <c r="L448" s="290"/>
    </row>
    <row r="449" spans="10:12" s="301" customFormat="1">
      <c r="J449" s="290"/>
      <c r="K449" s="290"/>
      <c r="L449" s="290"/>
    </row>
    <row r="450" spans="10:12" s="301" customFormat="1">
      <c r="J450" s="290"/>
      <c r="K450" s="290"/>
      <c r="L450" s="290"/>
    </row>
    <row r="451" spans="10:12" s="301" customFormat="1">
      <c r="J451" s="290"/>
      <c r="K451" s="290"/>
      <c r="L451" s="290"/>
    </row>
    <row r="452" spans="10:12" s="301" customFormat="1">
      <c r="J452" s="290"/>
      <c r="K452" s="290"/>
      <c r="L452" s="290"/>
    </row>
    <row r="453" spans="10:12" s="301" customFormat="1">
      <c r="J453" s="290"/>
      <c r="K453" s="290"/>
      <c r="L453" s="290"/>
    </row>
    <row r="454" spans="10:12" s="301" customFormat="1">
      <c r="J454" s="290"/>
      <c r="K454" s="290"/>
      <c r="L454" s="290"/>
    </row>
    <row r="455" spans="10:12" s="301" customFormat="1">
      <c r="J455" s="290"/>
      <c r="K455" s="290"/>
      <c r="L455" s="290"/>
    </row>
    <row r="456" spans="10:12" s="301" customFormat="1">
      <c r="J456" s="290"/>
      <c r="K456" s="290"/>
      <c r="L456" s="290"/>
    </row>
    <row r="457" spans="10:12" s="301" customFormat="1">
      <c r="J457" s="290"/>
      <c r="K457" s="290"/>
      <c r="L457" s="290"/>
    </row>
    <row r="458" spans="10:12" s="301" customFormat="1">
      <c r="J458" s="290"/>
      <c r="K458" s="290"/>
      <c r="L458" s="290"/>
    </row>
    <row r="459" spans="10:12" s="301" customFormat="1">
      <c r="J459" s="290"/>
      <c r="K459" s="290"/>
      <c r="L459" s="290"/>
    </row>
    <row r="460" spans="10:12" s="301" customFormat="1">
      <c r="J460" s="290"/>
      <c r="K460" s="290"/>
      <c r="L460" s="290"/>
    </row>
    <row r="461" spans="10:12" s="301" customFormat="1">
      <c r="J461" s="290"/>
      <c r="K461" s="290"/>
      <c r="L461" s="290"/>
    </row>
    <row r="462" spans="10:12" s="301" customFormat="1">
      <c r="J462" s="290"/>
      <c r="K462" s="290"/>
      <c r="L462" s="290"/>
    </row>
    <row r="463" spans="10:12" s="301" customFormat="1">
      <c r="J463" s="290"/>
      <c r="K463" s="290"/>
      <c r="L463" s="290"/>
    </row>
    <row r="464" spans="10:12" s="301" customFormat="1">
      <c r="J464" s="290"/>
      <c r="K464" s="290"/>
      <c r="L464" s="290"/>
    </row>
    <row r="465" spans="10:12" s="301" customFormat="1">
      <c r="J465" s="290"/>
      <c r="K465" s="290"/>
      <c r="L465" s="290"/>
    </row>
    <row r="466" spans="10:12" s="301" customFormat="1">
      <c r="J466" s="290"/>
      <c r="K466" s="290"/>
      <c r="L466" s="290"/>
    </row>
    <row r="467" spans="10:12" s="301" customFormat="1">
      <c r="J467" s="290"/>
      <c r="K467" s="290"/>
      <c r="L467" s="290"/>
    </row>
    <row r="468" spans="10:12" s="301" customFormat="1">
      <c r="J468" s="290"/>
      <c r="K468" s="290"/>
      <c r="L468" s="290"/>
    </row>
    <row r="469" spans="10:12" s="301" customFormat="1">
      <c r="J469" s="290"/>
      <c r="K469" s="290"/>
      <c r="L469" s="290"/>
    </row>
    <row r="470" spans="10:12" s="301" customFormat="1">
      <c r="J470" s="290"/>
      <c r="K470" s="290"/>
      <c r="L470" s="290"/>
    </row>
    <row r="471" spans="10:12" s="301" customFormat="1">
      <c r="J471" s="290"/>
      <c r="K471" s="290"/>
      <c r="L471" s="290"/>
    </row>
    <row r="472" spans="10:12" s="301" customFormat="1">
      <c r="J472" s="290"/>
      <c r="K472" s="290"/>
      <c r="L472" s="290"/>
    </row>
    <row r="473" spans="10:12" s="301" customFormat="1">
      <c r="J473" s="290"/>
      <c r="K473" s="290"/>
      <c r="L473" s="290"/>
    </row>
    <row r="474" spans="10:12" s="301" customFormat="1">
      <c r="J474" s="290"/>
      <c r="K474" s="290"/>
      <c r="L474" s="290"/>
    </row>
    <row r="475" spans="10:12" s="301" customFormat="1">
      <c r="J475" s="290"/>
      <c r="K475" s="290"/>
      <c r="L475" s="290"/>
    </row>
    <row r="476" spans="10:12" s="301" customFormat="1">
      <c r="J476" s="290"/>
      <c r="K476" s="290"/>
      <c r="L476" s="290"/>
    </row>
    <row r="477" spans="10:12" s="301" customFormat="1">
      <c r="J477" s="290"/>
      <c r="K477" s="290"/>
      <c r="L477" s="290"/>
    </row>
    <row r="478" spans="10:12" s="301" customFormat="1">
      <c r="J478" s="290"/>
      <c r="K478" s="290"/>
      <c r="L478" s="290"/>
    </row>
    <row r="479" spans="10:12" s="301" customFormat="1">
      <c r="J479" s="290"/>
      <c r="K479" s="290"/>
      <c r="L479" s="290"/>
    </row>
    <row r="480" spans="10:12" s="301" customFormat="1">
      <c r="J480" s="290"/>
      <c r="K480" s="290"/>
      <c r="L480" s="290"/>
    </row>
    <row r="481" spans="10:12" s="301" customFormat="1">
      <c r="J481" s="290"/>
      <c r="K481" s="290"/>
      <c r="L481" s="290"/>
    </row>
    <row r="482" spans="10:12" s="301" customFormat="1">
      <c r="J482" s="290"/>
      <c r="K482" s="290"/>
      <c r="L482" s="290"/>
    </row>
    <row r="483" spans="10:12" s="301" customFormat="1">
      <c r="J483" s="290"/>
      <c r="K483" s="290"/>
      <c r="L483" s="290"/>
    </row>
    <row r="484" spans="10:12" s="301" customFormat="1">
      <c r="J484" s="290"/>
      <c r="K484" s="290"/>
      <c r="L484" s="290"/>
    </row>
    <row r="485" spans="10:12" s="301" customFormat="1">
      <c r="J485" s="290"/>
      <c r="K485" s="290"/>
      <c r="L485" s="290"/>
    </row>
    <row r="486" spans="10:12" s="301" customFormat="1">
      <c r="J486" s="290"/>
      <c r="K486" s="290"/>
      <c r="L486" s="290"/>
    </row>
    <row r="487" spans="10:12" s="301" customFormat="1">
      <c r="J487" s="290"/>
      <c r="K487" s="290"/>
      <c r="L487" s="290"/>
    </row>
    <row r="488" spans="10:12" s="301" customFormat="1">
      <c r="J488" s="290"/>
      <c r="K488" s="290"/>
      <c r="L488" s="290"/>
    </row>
    <row r="489" spans="10:12" s="301" customFormat="1">
      <c r="J489" s="290"/>
      <c r="K489" s="290"/>
      <c r="L489" s="290"/>
    </row>
    <row r="490" spans="10:12" s="301" customFormat="1">
      <c r="J490" s="290"/>
      <c r="K490" s="290"/>
      <c r="L490" s="290"/>
    </row>
    <row r="491" spans="10:12" s="301" customFormat="1">
      <c r="J491" s="290"/>
      <c r="K491" s="290"/>
      <c r="L491" s="290"/>
    </row>
    <row r="492" spans="10:12" s="301" customFormat="1">
      <c r="J492" s="290"/>
      <c r="K492" s="290"/>
      <c r="L492" s="290"/>
    </row>
    <row r="493" spans="10:12" s="301" customFormat="1">
      <c r="J493" s="290"/>
      <c r="K493" s="290"/>
      <c r="L493" s="290"/>
    </row>
    <row r="494" spans="10:12" s="301" customFormat="1">
      <c r="J494" s="290"/>
      <c r="K494" s="290"/>
      <c r="L494" s="290"/>
    </row>
    <row r="495" spans="10:12" s="301" customFormat="1">
      <c r="J495" s="290"/>
      <c r="K495" s="290"/>
      <c r="L495" s="290"/>
    </row>
    <row r="496" spans="10:12" s="301" customFormat="1">
      <c r="J496" s="290"/>
      <c r="K496" s="290"/>
      <c r="L496" s="290"/>
    </row>
    <row r="497" spans="10:12" s="301" customFormat="1">
      <c r="J497" s="290"/>
      <c r="K497" s="290"/>
      <c r="L497" s="290"/>
    </row>
    <row r="498" spans="10:12" s="301" customFormat="1">
      <c r="J498" s="290"/>
      <c r="K498" s="290"/>
      <c r="L498" s="290"/>
    </row>
    <row r="499" spans="10:12" s="301" customFormat="1">
      <c r="J499" s="290"/>
      <c r="K499" s="290"/>
      <c r="L499" s="290"/>
    </row>
    <row r="500" spans="10:12" s="301" customFormat="1">
      <c r="J500" s="290"/>
      <c r="K500" s="290"/>
      <c r="L500" s="290"/>
    </row>
    <row r="501" spans="10:12" s="301" customFormat="1">
      <c r="J501" s="290"/>
      <c r="K501" s="290"/>
      <c r="L501" s="290"/>
    </row>
    <row r="502" spans="10:12" s="301" customFormat="1">
      <c r="J502" s="290"/>
      <c r="K502" s="290"/>
      <c r="L502" s="290"/>
    </row>
    <row r="503" spans="10:12" s="301" customFormat="1">
      <c r="J503" s="290"/>
      <c r="K503" s="290"/>
      <c r="L503" s="290"/>
    </row>
    <row r="504" spans="10:12" s="301" customFormat="1">
      <c r="J504" s="290"/>
      <c r="K504" s="290"/>
      <c r="L504" s="290"/>
    </row>
    <row r="505" spans="10:12" s="301" customFormat="1">
      <c r="J505" s="290"/>
      <c r="K505" s="290"/>
      <c r="L505" s="290"/>
    </row>
    <row r="506" spans="10:12" s="301" customFormat="1">
      <c r="J506" s="290"/>
      <c r="K506" s="290"/>
      <c r="L506" s="290"/>
    </row>
    <row r="507" spans="10:12" s="301" customFormat="1">
      <c r="J507" s="290"/>
      <c r="K507" s="290"/>
      <c r="L507" s="290"/>
    </row>
    <row r="508" spans="10:12" s="301" customFormat="1">
      <c r="J508" s="290"/>
      <c r="K508" s="290"/>
      <c r="L508" s="290"/>
    </row>
    <row r="509" spans="10:12" s="301" customFormat="1">
      <c r="J509" s="290"/>
      <c r="K509" s="290"/>
      <c r="L509" s="290"/>
    </row>
    <row r="510" spans="10:12" s="301" customFormat="1">
      <c r="J510" s="290"/>
      <c r="K510" s="290"/>
      <c r="L510" s="290"/>
    </row>
    <row r="511" spans="10:12" s="301" customFormat="1">
      <c r="J511" s="290"/>
      <c r="K511" s="290"/>
      <c r="L511" s="290"/>
    </row>
    <row r="512" spans="10:12" s="301" customFormat="1">
      <c r="J512" s="290"/>
      <c r="K512" s="290"/>
      <c r="L512" s="290"/>
    </row>
    <row r="513" spans="10:12" s="301" customFormat="1">
      <c r="J513" s="290"/>
      <c r="K513" s="290"/>
      <c r="L513" s="290"/>
    </row>
    <row r="514" spans="10:12" s="301" customFormat="1">
      <c r="J514" s="290"/>
      <c r="K514" s="290"/>
      <c r="L514" s="290"/>
    </row>
    <row r="515" spans="10:12" s="301" customFormat="1">
      <c r="J515" s="290"/>
      <c r="K515" s="290"/>
      <c r="L515" s="290"/>
    </row>
    <row r="516" spans="10:12" s="301" customFormat="1">
      <c r="J516" s="290"/>
      <c r="K516" s="290"/>
      <c r="L516" s="290"/>
    </row>
    <row r="517" spans="10:12" s="301" customFormat="1">
      <c r="J517" s="290"/>
      <c r="K517" s="290"/>
      <c r="L517" s="290"/>
    </row>
    <row r="518" spans="10:12" s="301" customFormat="1">
      <c r="J518" s="290"/>
      <c r="K518" s="290"/>
      <c r="L518" s="290"/>
    </row>
    <row r="519" spans="10:12" s="301" customFormat="1">
      <c r="J519" s="290"/>
      <c r="K519" s="290"/>
      <c r="L519" s="290"/>
    </row>
    <row r="520" spans="10:12" s="301" customFormat="1">
      <c r="J520" s="290"/>
      <c r="K520" s="290"/>
      <c r="L520" s="290"/>
    </row>
    <row r="521" spans="10:12" s="301" customFormat="1">
      <c r="J521" s="290"/>
      <c r="K521" s="290"/>
      <c r="L521" s="290"/>
    </row>
    <row r="522" spans="10:12" s="301" customFormat="1">
      <c r="J522" s="290"/>
      <c r="K522" s="290"/>
      <c r="L522" s="290"/>
    </row>
    <row r="523" spans="10:12" s="301" customFormat="1">
      <c r="J523" s="290"/>
      <c r="K523" s="290"/>
      <c r="L523" s="290"/>
    </row>
    <row r="524" spans="10:12" s="301" customFormat="1">
      <c r="J524" s="290"/>
      <c r="K524" s="290"/>
      <c r="L524" s="290"/>
    </row>
    <row r="525" spans="10:12" s="301" customFormat="1">
      <c r="J525" s="290"/>
      <c r="K525" s="290"/>
      <c r="L525" s="290"/>
    </row>
    <row r="526" spans="10:12" s="301" customFormat="1">
      <c r="J526" s="290"/>
      <c r="K526" s="290"/>
      <c r="L526" s="290"/>
    </row>
    <row r="527" spans="10:12" s="301" customFormat="1">
      <c r="J527" s="290"/>
      <c r="K527" s="290"/>
      <c r="L527" s="290"/>
    </row>
    <row r="528" spans="10:12" s="301" customFormat="1">
      <c r="J528" s="290"/>
      <c r="K528" s="290"/>
      <c r="L528" s="290"/>
    </row>
    <row r="529" spans="10:12" s="301" customFormat="1">
      <c r="J529" s="290"/>
      <c r="K529" s="290"/>
      <c r="L529" s="290"/>
    </row>
    <row r="530" spans="10:12" s="301" customFormat="1">
      <c r="J530" s="290"/>
      <c r="K530" s="290"/>
      <c r="L530" s="290"/>
    </row>
    <row r="531" spans="10:12" s="301" customFormat="1">
      <c r="J531" s="290"/>
      <c r="K531" s="290"/>
      <c r="L531" s="290"/>
    </row>
    <row r="532" spans="10:12" s="301" customFormat="1">
      <c r="J532" s="290"/>
      <c r="K532" s="290"/>
      <c r="L532" s="290"/>
    </row>
    <row r="533" spans="10:12" s="301" customFormat="1">
      <c r="J533" s="290"/>
      <c r="K533" s="290"/>
      <c r="L533" s="290"/>
    </row>
    <row r="534" spans="10:12" s="301" customFormat="1">
      <c r="J534" s="290"/>
      <c r="K534" s="290"/>
      <c r="L534" s="290"/>
    </row>
    <row r="535" spans="10:12" s="301" customFormat="1">
      <c r="J535" s="290"/>
      <c r="K535" s="290"/>
      <c r="L535" s="290"/>
    </row>
    <row r="536" spans="10:12" s="301" customFormat="1">
      <c r="J536" s="290"/>
      <c r="K536" s="290"/>
      <c r="L536" s="290"/>
    </row>
    <row r="537" spans="10:12" s="301" customFormat="1">
      <c r="J537" s="290"/>
      <c r="K537" s="290"/>
      <c r="L537" s="290"/>
    </row>
    <row r="538" spans="10:12" s="301" customFormat="1">
      <c r="J538" s="290"/>
      <c r="K538" s="290"/>
      <c r="L538" s="290"/>
    </row>
    <row r="539" spans="10:12" s="301" customFormat="1">
      <c r="J539" s="290"/>
      <c r="K539" s="290"/>
      <c r="L539" s="290"/>
    </row>
    <row r="540" spans="10:12" s="301" customFormat="1">
      <c r="J540" s="290"/>
      <c r="K540" s="290"/>
      <c r="L540" s="290"/>
    </row>
    <row r="541" spans="10:12" s="301" customFormat="1">
      <c r="J541" s="290"/>
      <c r="K541" s="290"/>
      <c r="L541" s="290"/>
    </row>
    <row r="542" spans="10:12" s="301" customFormat="1">
      <c r="J542" s="290"/>
      <c r="K542" s="290"/>
      <c r="L542" s="290"/>
    </row>
    <row r="543" spans="10:12" s="301" customFormat="1">
      <c r="J543" s="290"/>
      <c r="K543" s="290"/>
      <c r="L543" s="290"/>
    </row>
    <row r="544" spans="10:12" s="301" customFormat="1">
      <c r="J544" s="290"/>
      <c r="K544" s="290"/>
      <c r="L544" s="290"/>
    </row>
    <row r="545" spans="10:12" s="301" customFormat="1">
      <c r="J545" s="290"/>
      <c r="K545" s="290"/>
      <c r="L545" s="290"/>
    </row>
    <row r="546" spans="10:12" s="301" customFormat="1">
      <c r="J546" s="290"/>
      <c r="K546" s="290"/>
      <c r="L546" s="290"/>
    </row>
    <row r="547" spans="10:12" s="301" customFormat="1">
      <c r="J547" s="290"/>
      <c r="K547" s="290"/>
      <c r="L547" s="290"/>
    </row>
    <row r="548" spans="10:12" s="301" customFormat="1">
      <c r="J548" s="290"/>
      <c r="K548" s="290"/>
      <c r="L548" s="290"/>
    </row>
    <row r="549" spans="10:12" s="301" customFormat="1">
      <c r="J549" s="290"/>
      <c r="K549" s="290"/>
      <c r="L549" s="290"/>
    </row>
    <row r="550" spans="10:12" s="301" customFormat="1">
      <c r="J550" s="290"/>
      <c r="K550" s="290"/>
      <c r="L550" s="290"/>
    </row>
    <row r="551" spans="10:12" s="301" customFormat="1">
      <c r="J551" s="290"/>
      <c r="K551" s="290"/>
      <c r="L551" s="290"/>
    </row>
    <row r="552" spans="10:12" s="301" customFormat="1">
      <c r="J552" s="290"/>
      <c r="K552" s="290"/>
      <c r="L552" s="290"/>
    </row>
    <row r="553" spans="10:12" s="301" customFormat="1">
      <c r="J553" s="290"/>
      <c r="K553" s="290"/>
      <c r="L553" s="290"/>
    </row>
    <row r="554" spans="10:12" s="301" customFormat="1">
      <c r="J554" s="290"/>
      <c r="K554" s="290"/>
      <c r="L554" s="290"/>
    </row>
    <row r="555" spans="10:12" s="301" customFormat="1">
      <c r="J555" s="290"/>
      <c r="K555" s="290"/>
      <c r="L555" s="290"/>
    </row>
    <row r="556" spans="10:12" s="301" customFormat="1">
      <c r="J556" s="290"/>
      <c r="K556" s="290"/>
      <c r="L556" s="290"/>
    </row>
    <row r="557" spans="10:12" s="301" customFormat="1">
      <c r="J557" s="290"/>
      <c r="K557" s="290"/>
      <c r="L557" s="290"/>
    </row>
    <row r="558" spans="10:12" s="301" customFormat="1">
      <c r="J558" s="290"/>
      <c r="K558" s="290"/>
      <c r="L558" s="290"/>
    </row>
    <row r="559" spans="10:12" s="301" customFormat="1">
      <c r="J559" s="290"/>
      <c r="K559" s="290"/>
      <c r="L559" s="290"/>
    </row>
    <row r="560" spans="10:12" s="301" customFormat="1">
      <c r="J560" s="290"/>
      <c r="K560" s="290"/>
      <c r="L560" s="290"/>
    </row>
    <row r="561" spans="10:12" s="301" customFormat="1">
      <c r="J561" s="290"/>
      <c r="K561" s="290"/>
      <c r="L561" s="290"/>
    </row>
    <row r="562" spans="10:12" s="301" customFormat="1">
      <c r="J562" s="290"/>
      <c r="K562" s="290"/>
      <c r="L562" s="290"/>
    </row>
    <row r="563" spans="10:12" s="301" customFormat="1">
      <c r="J563" s="290"/>
      <c r="K563" s="290"/>
      <c r="L563" s="290"/>
    </row>
    <row r="564" spans="10:12" s="301" customFormat="1">
      <c r="J564" s="290"/>
      <c r="K564" s="290"/>
      <c r="L564" s="290"/>
    </row>
    <row r="565" spans="10:12" s="301" customFormat="1">
      <c r="J565" s="290"/>
      <c r="K565" s="290"/>
      <c r="L565" s="290"/>
    </row>
    <row r="566" spans="10:12" s="301" customFormat="1">
      <c r="J566" s="290"/>
      <c r="K566" s="290"/>
      <c r="L566" s="290"/>
    </row>
    <row r="567" spans="10:12" s="301" customFormat="1">
      <c r="J567" s="290"/>
      <c r="K567" s="290"/>
      <c r="L567" s="290"/>
    </row>
    <row r="568" spans="10:12" s="301" customFormat="1">
      <c r="J568" s="290"/>
      <c r="K568" s="290"/>
      <c r="L568" s="290"/>
    </row>
    <row r="569" spans="10:12" s="301" customFormat="1">
      <c r="J569" s="290"/>
      <c r="K569" s="290"/>
      <c r="L569" s="290"/>
    </row>
    <row r="570" spans="10:12" s="301" customFormat="1">
      <c r="J570" s="290"/>
      <c r="K570" s="290"/>
      <c r="L570" s="290"/>
    </row>
    <row r="571" spans="10:12" s="301" customFormat="1">
      <c r="J571" s="290"/>
      <c r="K571" s="290"/>
      <c r="L571" s="290"/>
    </row>
    <row r="572" spans="10:12" s="301" customFormat="1">
      <c r="J572" s="290"/>
      <c r="K572" s="290"/>
      <c r="L572" s="290"/>
    </row>
    <row r="573" spans="10:12" s="301" customFormat="1">
      <c r="J573" s="290"/>
      <c r="K573" s="290"/>
      <c r="L573" s="290"/>
    </row>
    <row r="574" spans="10:12" s="301" customFormat="1">
      <c r="J574" s="290"/>
      <c r="K574" s="290"/>
      <c r="L574" s="290"/>
    </row>
    <row r="575" spans="10:12" s="301" customFormat="1">
      <c r="J575" s="290"/>
      <c r="K575" s="290"/>
      <c r="L575" s="290"/>
    </row>
    <row r="576" spans="10:12" s="301" customFormat="1">
      <c r="J576" s="290"/>
      <c r="K576" s="290"/>
      <c r="L576" s="290"/>
    </row>
    <row r="577" spans="10:12" s="301" customFormat="1">
      <c r="J577" s="290"/>
      <c r="K577" s="290"/>
      <c r="L577" s="290"/>
    </row>
    <row r="578" spans="10:12" s="301" customFormat="1">
      <c r="J578" s="290"/>
      <c r="K578" s="290"/>
      <c r="L578" s="290"/>
    </row>
    <row r="579" spans="10:12" s="301" customFormat="1">
      <c r="J579" s="290"/>
      <c r="K579" s="290"/>
      <c r="L579" s="290"/>
    </row>
    <row r="580" spans="10:12" s="301" customFormat="1">
      <c r="J580" s="290"/>
      <c r="K580" s="290"/>
      <c r="L580" s="290"/>
    </row>
    <row r="581" spans="10:12" s="301" customFormat="1">
      <c r="J581" s="290"/>
      <c r="K581" s="290"/>
      <c r="L581" s="290"/>
    </row>
    <row r="582" spans="10:12" s="301" customFormat="1">
      <c r="J582" s="290"/>
      <c r="K582" s="290"/>
      <c r="L582" s="290"/>
    </row>
    <row r="583" spans="10:12" s="301" customFormat="1">
      <c r="J583" s="290"/>
      <c r="K583" s="290"/>
      <c r="L583" s="290"/>
    </row>
    <row r="584" spans="10:12" s="301" customFormat="1">
      <c r="J584" s="290"/>
      <c r="K584" s="290"/>
      <c r="L584" s="290"/>
    </row>
    <row r="585" spans="10:12" s="301" customFormat="1">
      <c r="J585" s="290"/>
      <c r="K585" s="290"/>
      <c r="L585" s="290"/>
    </row>
    <row r="586" spans="10:12" s="301" customFormat="1">
      <c r="J586" s="290"/>
      <c r="K586" s="290"/>
      <c r="L586" s="290"/>
    </row>
    <row r="587" spans="10:12" s="301" customFormat="1">
      <c r="J587" s="290"/>
      <c r="K587" s="290"/>
      <c r="L587" s="290"/>
    </row>
    <row r="588" spans="10:12" s="301" customFormat="1">
      <c r="J588" s="290"/>
      <c r="K588" s="290"/>
      <c r="L588" s="290"/>
    </row>
    <row r="589" spans="10:12" s="301" customFormat="1">
      <c r="J589" s="290"/>
      <c r="K589" s="290"/>
      <c r="L589" s="290"/>
    </row>
    <row r="590" spans="10:12" s="301" customFormat="1">
      <c r="J590" s="290"/>
      <c r="K590" s="290"/>
      <c r="L590" s="290"/>
    </row>
    <row r="591" spans="10:12" s="301" customFormat="1">
      <c r="J591" s="290"/>
      <c r="K591" s="290"/>
      <c r="L591" s="290"/>
    </row>
    <row r="592" spans="10:12" s="301" customFormat="1">
      <c r="J592" s="290"/>
      <c r="K592" s="290"/>
      <c r="L592" s="290"/>
    </row>
    <row r="593" spans="10:12" s="301" customFormat="1">
      <c r="J593" s="290"/>
      <c r="K593" s="290"/>
      <c r="L593" s="290"/>
    </row>
    <row r="594" spans="10:12" s="301" customFormat="1">
      <c r="J594" s="290"/>
      <c r="K594" s="290"/>
      <c r="L594" s="290"/>
    </row>
    <row r="595" spans="10:12" s="301" customFormat="1">
      <c r="J595" s="290"/>
      <c r="K595" s="290"/>
      <c r="L595" s="290"/>
    </row>
    <row r="596" spans="10:12" s="301" customFormat="1">
      <c r="J596" s="290"/>
      <c r="K596" s="290"/>
      <c r="L596" s="290"/>
    </row>
    <row r="597" spans="10:12" s="301" customFormat="1">
      <c r="J597" s="290"/>
      <c r="K597" s="290"/>
      <c r="L597" s="290"/>
    </row>
    <row r="598" spans="10:12" s="301" customFormat="1">
      <c r="J598" s="290"/>
      <c r="K598" s="290"/>
      <c r="L598" s="290"/>
    </row>
    <row r="599" spans="10:12" s="301" customFormat="1">
      <c r="J599" s="290"/>
      <c r="K599" s="290"/>
      <c r="L599" s="290"/>
    </row>
    <row r="600" spans="10:12" s="301" customFormat="1">
      <c r="J600" s="290"/>
      <c r="K600" s="290"/>
      <c r="L600" s="290"/>
    </row>
    <row r="601" spans="10:12" s="301" customFormat="1">
      <c r="J601" s="290"/>
      <c r="K601" s="290"/>
      <c r="L601" s="290"/>
    </row>
    <row r="602" spans="10:12" s="301" customFormat="1">
      <c r="J602" s="290"/>
      <c r="K602" s="290"/>
      <c r="L602" s="290"/>
    </row>
    <row r="603" spans="10:12" s="301" customFormat="1">
      <c r="J603" s="290"/>
      <c r="K603" s="290"/>
      <c r="L603" s="290"/>
    </row>
    <row r="604" spans="10:12" s="301" customFormat="1">
      <c r="J604" s="290"/>
      <c r="K604" s="290"/>
      <c r="L604" s="290"/>
    </row>
    <row r="605" spans="10:12" s="301" customFormat="1">
      <c r="J605" s="290"/>
      <c r="K605" s="290"/>
      <c r="L605" s="290"/>
    </row>
    <row r="606" spans="10:12" s="301" customFormat="1">
      <c r="J606" s="290"/>
      <c r="K606" s="290"/>
      <c r="L606" s="290"/>
    </row>
    <row r="607" spans="10:12" s="301" customFormat="1">
      <c r="J607" s="290"/>
      <c r="K607" s="290"/>
      <c r="L607" s="290"/>
    </row>
    <row r="608" spans="10:12" s="301" customFormat="1">
      <c r="J608" s="290"/>
      <c r="K608" s="290"/>
      <c r="L608" s="290"/>
    </row>
    <row r="609" spans="10:12" s="301" customFormat="1">
      <c r="J609" s="290"/>
      <c r="K609" s="290"/>
      <c r="L609" s="290"/>
    </row>
    <row r="610" spans="10:12" s="301" customFormat="1">
      <c r="J610" s="290"/>
      <c r="K610" s="290"/>
      <c r="L610" s="290"/>
    </row>
    <row r="611" spans="10:12" s="301" customFormat="1">
      <c r="J611" s="290"/>
      <c r="K611" s="290"/>
      <c r="L611" s="290"/>
    </row>
    <row r="612" spans="10:12" s="301" customFormat="1">
      <c r="J612" s="290"/>
      <c r="K612" s="290"/>
      <c r="L612" s="290"/>
    </row>
    <row r="613" spans="10:12" s="301" customFormat="1">
      <c r="J613" s="290"/>
      <c r="K613" s="290"/>
      <c r="L613" s="290"/>
    </row>
    <row r="614" spans="10:12" s="301" customFormat="1">
      <c r="J614" s="290"/>
      <c r="K614" s="290"/>
      <c r="L614" s="290"/>
    </row>
    <row r="615" spans="10:12" s="301" customFormat="1">
      <c r="J615" s="290"/>
      <c r="K615" s="290"/>
      <c r="L615" s="290"/>
    </row>
    <row r="616" spans="10:12" s="301" customFormat="1">
      <c r="J616" s="290"/>
      <c r="K616" s="290"/>
      <c r="L616" s="290"/>
    </row>
    <row r="617" spans="10:12" s="301" customFormat="1">
      <c r="J617" s="290"/>
      <c r="K617" s="290"/>
      <c r="L617" s="290"/>
    </row>
    <row r="618" spans="10:12" s="301" customFormat="1">
      <c r="J618" s="290"/>
      <c r="K618" s="290"/>
      <c r="L618" s="290"/>
    </row>
    <row r="619" spans="10:12" s="301" customFormat="1">
      <c r="J619" s="290"/>
      <c r="K619" s="290"/>
      <c r="L619" s="290"/>
    </row>
    <row r="620" spans="10:12" s="301" customFormat="1">
      <c r="J620" s="290"/>
      <c r="K620" s="290"/>
      <c r="L620" s="290"/>
    </row>
    <row r="621" spans="10:12" s="301" customFormat="1">
      <c r="J621" s="290"/>
      <c r="K621" s="290"/>
      <c r="L621" s="290"/>
    </row>
    <row r="622" spans="10:12" s="301" customFormat="1">
      <c r="J622" s="290"/>
      <c r="K622" s="290"/>
      <c r="L622" s="290"/>
    </row>
    <row r="623" spans="10:12" s="301" customFormat="1">
      <c r="J623" s="290"/>
      <c r="K623" s="290"/>
      <c r="L623" s="290"/>
    </row>
    <row r="624" spans="10:12" s="301" customFormat="1">
      <c r="J624" s="290"/>
      <c r="K624" s="290"/>
      <c r="L624" s="290"/>
    </row>
    <row r="625" spans="10:12" s="301" customFormat="1">
      <c r="J625" s="290"/>
      <c r="K625" s="290"/>
      <c r="L625" s="290"/>
    </row>
    <row r="626" spans="10:12" s="301" customFormat="1">
      <c r="J626" s="290"/>
      <c r="K626" s="290"/>
      <c r="L626" s="290"/>
    </row>
    <row r="627" spans="10:12" s="301" customFormat="1">
      <c r="J627" s="290"/>
      <c r="K627" s="290"/>
      <c r="L627" s="290"/>
    </row>
    <row r="628" spans="10:12" s="301" customFormat="1">
      <c r="J628" s="290"/>
      <c r="K628" s="290"/>
      <c r="L628" s="290"/>
    </row>
    <row r="629" spans="10:12" s="301" customFormat="1">
      <c r="J629" s="290"/>
      <c r="K629" s="290"/>
      <c r="L629" s="290"/>
    </row>
    <row r="630" spans="10:12" s="301" customFormat="1">
      <c r="J630" s="290"/>
      <c r="K630" s="290"/>
      <c r="L630" s="290"/>
    </row>
    <row r="631" spans="10:12" s="301" customFormat="1">
      <c r="J631" s="290"/>
      <c r="K631" s="290"/>
      <c r="L631" s="290"/>
    </row>
    <row r="632" spans="10:12" s="301" customFormat="1">
      <c r="J632" s="290"/>
      <c r="K632" s="290"/>
      <c r="L632" s="290"/>
    </row>
    <row r="633" spans="10:12" s="301" customFormat="1">
      <c r="J633" s="290"/>
      <c r="K633" s="290"/>
      <c r="L633" s="290"/>
    </row>
    <row r="634" spans="10:12" s="301" customFormat="1">
      <c r="J634" s="290"/>
      <c r="K634" s="290"/>
      <c r="L634" s="290"/>
    </row>
    <row r="635" spans="10:12" s="301" customFormat="1">
      <c r="J635" s="290"/>
      <c r="K635" s="290"/>
      <c r="L635" s="290"/>
    </row>
    <row r="636" spans="10:12" s="301" customFormat="1">
      <c r="J636" s="290"/>
      <c r="K636" s="290"/>
      <c r="L636" s="290"/>
    </row>
    <row r="637" spans="10:12" s="301" customFormat="1">
      <c r="J637" s="290"/>
      <c r="K637" s="290"/>
      <c r="L637" s="290"/>
    </row>
    <row r="638" spans="10:12" s="301" customFormat="1">
      <c r="J638" s="290"/>
      <c r="K638" s="290"/>
      <c r="L638" s="290"/>
    </row>
    <row r="639" spans="10:12" s="301" customFormat="1">
      <c r="J639" s="290"/>
      <c r="K639" s="290"/>
      <c r="L639" s="290"/>
    </row>
    <row r="640" spans="10:12" s="301" customFormat="1">
      <c r="J640" s="290"/>
      <c r="K640" s="290"/>
      <c r="L640" s="290"/>
    </row>
    <row r="641" spans="10:12" s="301" customFormat="1">
      <c r="J641" s="290"/>
      <c r="K641" s="290"/>
      <c r="L641" s="290"/>
    </row>
    <row r="642" spans="10:12" s="301" customFormat="1">
      <c r="J642" s="290"/>
      <c r="K642" s="290"/>
      <c r="L642" s="290"/>
    </row>
    <row r="643" spans="10:12" s="301" customFormat="1">
      <c r="J643" s="290"/>
      <c r="K643" s="290"/>
      <c r="L643" s="290"/>
    </row>
    <row r="644" spans="10:12" s="301" customFormat="1">
      <c r="J644" s="290"/>
      <c r="K644" s="290"/>
      <c r="L644" s="290"/>
    </row>
    <row r="645" spans="10:12" s="301" customFormat="1">
      <c r="J645" s="290"/>
      <c r="K645" s="290"/>
      <c r="L645" s="290"/>
    </row>
    <row r="646" spans="10:12" s="301" customFormat="1">
      <c r="J646" s="290"/>
      <c r="K646" s="290"/>
      <c r="L646" s="290"/>
    </row>
    <row r="647" spans="10:12" s="301" customFormat="1">
      <c r="J647" s="290"/>
      <c r="K647" s="290"/>
      <c r="L647" s="290"/>
    </row>
    <row r="648" spans="10:12" s="301" customFormat="1">
      <c r="J648" s="290"/>
      <c r="K648" s="290"/>
      <c r="L648" s="290"/>
    </row>
    <row r="649" spans="10:12" s="301" customFormat="1">
      <c r="J649" s="290"/>
      <c r="K649" s="290"/>
      <c r="L649" s="290"/>
    </row>
    <row r="650" spans="10:12" s="301" customFormat="1">
      <c r="J650" s="290"/>
      <c r="K650" s="290"/>
      <c r="L650" s="290"/>
    </row>
    <row r="651" spans="10:12" s="301" customFormat="1">
      <c r="J651" s="290"/>
      <c r="K651" s="290"/>
      <c r="L651" s="290"/>
    </row>
    <row r="652" spans="10:12" s="301" customFormat="1">
      <c r="J652" s="290"/>
      <c r="K652" s="290"/>
      <c r="L652" s="290"/>
    </row>
    <row r="653" spans="10:12" s="301" customFormat="1">
      <c r="J653" s="290"/>
      <c r="K653" s="290"/>
      <c r="L653" s="290"/>
    </row>
    <row r="654" spans="10:12" s="301" customFormat="1">
      <c r="J654" s="290"/>
      <c r="K654" s="290"/>
      <c r="L654" s="290"/>
    </row>
    <row r="655" spans="10:12" s="301" customFormat="1">
      <c r="J655" s="290"/>
      <c r="K655" s="290"/>
      <c r="L655" s="290"/>
    </row>
    <row r="656" spans="10:12" s="301" customFormat="1">
      <c r="J656" s="290"/>
      <c r="K656" s="290"/>
      <c r="L656" s="290"/>
    </row>
    <row r="657" spans="10:12" s="301" customFormat="1">
      <c r="J657" s="290"/>
      <c r="K657" s="290"/>
      <c r="L657" s="290"/>
    </row>
    <row r="658" spans="10:12" s="301" customFormat="1">
      <c r="J658" s="290"/>
      <c r="K658" s="290"/>
      <c r="L658" s="290"/>
    </row>
    <row r="659" spans="10:12" s="301" customFormat="1">
      <c r="J659" s="290"/>
      <c r="K659" s="290"/>
      <c r="L659" s="290"/>
    </row>
    <row r="660" spans="10:12" s="301" customFormat="1">
      <c r="J660" s="290"/>
      <c r="K660" s="290"/>
      <c r="L660" s="290"/>
    </row>
    <row r="661" spans="10:12" s="301" customFormat="1">
      <c r="J661" s="290"/>
      <c r="K661" s="290"/>
      <c r="L661" s="290"/>
    </row>
    <row r="662" spans="10:12" s="301" customFormat="1">
      <c r="J662" s="290"/>
      <c r="K662" s="290"/>
      <c r="L662" s="290"/>
    </row>
    <row r="663" spans="10:12" s="301" customFormat="1">
      <c r="J663" s="290"/>
      <c r="K663" s="290"/>
      <c r="L663" s="290"/>
    </row>
    <row r="664" spans="10:12" s="301" customFormat="1">
      <c r="J664" s="290"/>
      <c r="K664" s="290"/>
      <c r="L664" s="290"/>
    </row>
    <row r="665" spans="10:12" s="301" customFormat="1">
      <c r="J665" s="290"/>
      <c r="K665" s="290"/>
      <c r="L665" s="290"/>
    </row>
    <row r="666" spans="10:12" s="301" customFormat="1">
      <c r="J666" s="290"/>
      <c r="K666" s="290"/>
      <c r="L666" s="290"/>
    </row>
    <row r="667" spans="10:12" s="301" customFormat="1">
      <c r="J667" s="290"/>
      <c r="K667" s="290"/>
      <c r="L667" s="290"/>
    </row>
    <row r="668" spans="10:12" s="301" customFormat="1">
      <c r="J668" s="290"/>
      <c r="K668" s="290"/>
      <c r="L668" s="290"/>
    </row>
    <row r="669" spans="10:12" s="301" customFormat="1">
      <c r="J669" s="290"/>
      <c r="K669" s="290"/>
      <c r="L669" s="290"/>
    </row>
    <row r="670" spans="10:12" s="301" customFormat="1">
      <c r="J670" s="290"/>
      <c r="K670" s="290"/>
      <c r="L670" s="290"/>
    </row>
    <row r="671" spans="10:12" s="301" customFormat="1">
      <c r="J671" s="290"/>
      <c r="K671" s="290"/>
      <c r="L671" s="290"/>
    </row>
    <row r="672" spans="10:12" s="301" customFormat="1">
      <c r="J672" s="290"/>
      <c r="K672" s="290"/>
      <c r="L672" s="290"/>
    </row>
    <row r="673" spans="10:12" s="301" customFormat="1">
      <c r="J673" s="290"/>
      <c r="K673" s="290"/>
      <c r="L673" s="290"/>
    </row>
    <row r="674" spans="10:12" s="301" customFormat="1">
      <c r="J674" s="290"/>
      <c r="K674" s="290"/>
      <c r="L674" s="290"/>
    </row>
    <row r="675" spans="10:12" s="301" customFormat="1">
      <c r="J675" s="290"/>
      <c r="K675" s="290"/>
      <c r="L675" s="290"/>
    </row>
    <row r="676" spans="10:12" s="301" customFormat="1">
      <c r="J676" s="290"/>
      <c r="K676" s="290"/>
      <c r="L676" s="290"/>
    </row>
    <row r="677" spans="10:12" s="301" customFormat="1">
      <c r="J677" s="290"/>
      <c r="K677" s="290"/>
      <c r="L677" s="290"/>
    </row>
    <row r="678" spans="10:12" s="301" customFormat="1">
      <c r="J678" s="290"/>
      <c r="K678" s="290"/>
      <c r="L678" s="290"/>
    </row>
    <row r="679" spans="10:12" s="301" customFormat="1">
      <c r="J679" s="290"/>
      <c r="K679" s="290"/>
      <c r="L679" s="290"/>
    </row>
    <row r="680" spans="10:12" s="301" customFormat="1">
      <c r="J680" s="290"/>
      <c r="K680" s="290"/>
      <c r="L680" s="290"/>
    </row>
    <row r="681" spans="10:12" s="301" customFormat="1">
      <c r="J681" s="290"/>
      <c r="K681" s="290"/>
      <c r="L681" s="290"/>
    </row>
    <row r="682" spans="10:12" s="301" customFormat="1">
      <c r="J682" s="290"/>
      <c r="K682" s="290"/>
      <c r="L682" s="290"/>
    </row>
    <row r="683" spans="10:12" s="301" customFormat="1">
      <c r="J683" s="290"/>
      <c r="K683" s="290"/>
      <c r="L683" s="290"/>
    </row>
    <row r="684" spans="10:12" s="301" customFormat="1">
      <c r="J684" s="290"/>
      <c r="K684" s="290"/>
      <c r="L684" s="290"/>
    </row>
    <row r="685" spans="10:12" s="301" customFormat="1">
      <c r="J685" s="290"/>
      <c r="K685" s="290"/>
      <c r="L685" s="290"/>
    </row>
    <row r="686" spans="10:12" s="301" customFormat="1">
      <c r="J686" s="290"/>
      <c r="K686" s="290"/>
      <c r="L686" s="290"/>
    </row>
    <row r="687" spans="10:12" s="301" customFormat="1">
      <c r="J687" s="290"/>
      <c r="K687" s="290"/>
      <c r="L687" s="290"/>
    </row>
    <row r="688" spans="10:12" s="301" customFormat="1">
      <c r="J688" s="290"/>
      <c r="K688" s="290"/>
      <c r="L688" s="290"/>
    </row>
    <row r="689" spans="10:12" s="301" customFormat="1">
      <c r="J689" s="290"/>
      <c r="K689" s="290"/>
      <c r="L689" s="290"/>
    </row>
    <row r="690" spans="10:12" s="301" customFormat="1">
      <c r="J690" s="290"/>
      <c r="K690" s="290"/>
      <c r="L690" s="290"/>
    </row>
    <row r="691" spans="10:12" s="301" customFormat="1">
      <c r="J691" s="290"/>
      <c r="K691" s="290"/>
      <c r="L691" s="290"/>
    </row>
    <row r="692" spans="10:12" s="301" customFormat="1">
      <c r="J692" s="290"/>
      <c r="K692" s="290"/>
      <c r="L692" s="290"/>
    </row>
    <row r="693" spans="10:12" s="301" customFormat="1">
      <c r="J693" s="290"/>
      <c r="K693" s="290"/>
      <c r="L693" s="290"/>
    </row>
    <row r="694" spans="10:12" s="301" customFormat="1">
      <c r="J694" s="290"/>
      <c r="K694" s="290"/>
      <c r="L694" s="290"/>
    </row>
    <row r="695" spans="10:12" s="301" customFormat="1">
      <c r="J695" s="290"/>
      <c r="K695" s="290"/>
      <c r="L695" s="290"/>
    </row>
    <row r="696" spans="10:12" s="301" customFormat="1">
      <c r="J696" s="290"/>
      <c r="K696" s="290"/>
      <c r="L696" s="290"/>
    </row>
    <row r="697" spans="10:12" s="301" customFormat="1">
      <c r="J697" s="290"/>
      <c r="K697" s="290"/>
      <c r="L697" s="290"/>
    </row>
    <row r="698" spans="10:12" s="301" customFormat="1">
      <c r="J698" s="290"/>
      <c r="K698" s="290"/>
      <c r="L698" s="290"/>
    </row>
    <row r="699" spans="10:12" s="301" customFormat="1">
      <c r="J699" s="290"/>
      <c r="K699" s="290"/>
      <c r="L699" s="290"/>
    </row>
    <row r="700" spans="10:12" s="301" customFormat="1">
      <c r="J700" s="290"/>
      <c r="K700" s="290"/>
      <c r="L700" s="290"/>
    </row>
    <row r="701" spans="10:12" s="301" customFormat="1">
      <c r="J701" s="290"/>
      <c r="K701" s="290"/>
      <c r="L701" s="290"/>
    </row>
    <row r="702" spans="10:12" s="301" customFormat="1">
      <c r="J702" s="290"/>
      <c r="K702" s="290"/>
      <c r="L702" s="290"/>
    </row>
    <row r="703" spans="10:12" s="301" customFormat="1">
      <c r="J703" s="290"/>
      <c r="K703" s="290"/>
      <c r="L703" s="290"/>
    </row>
    <row r="704" spans="10:12" s="301" customFormat="1">
      <c r="J704" s="290"/>
      <c r="K704" s="290"/>
      <c r="L704" s="290"/>
    </row>
    <row r="705" spans="10:12" s="301" customFormat="1">
      <c r="J705" s="290"/>
      <c r="K705" s="290"/>
      <c r="L705" s="290"/>
    </row>
    <row r="706" spans="10:12" s="301" customFormat="1">
      <c r="J706" s="290"/>
      <c r="K706" s="290"/>
      <c r="L706" s="290"/>
    </row>
    <row r="707" spans="10:12" s="301" customFormat="1">
      <c r="J707" s="290"/>
      <c r="K707" s="290"/>
      <c r="L707" s="290"/>
    </row>
    <row r="708" spans="10:12" s="301" customFormat="1">
      <c r="J708" s="290"/>
      <c r="K708" s="290"/>
      <c r="L708" s="290"/>
    </row>
    <row r="709" spans="10:12" s="301" customFormat="1">
      <c r="J709" s="290"/>
      <c r="K709" s="290"/>
      <c r="L709" s="290"/>
    </row>
    <row r="710" spans="10:12" s="301" customFormat="1">
      <c r="J710" s="290"/>
      <c r="K710" s="290"/>
      <c r="L710" s="290"/>
    </row>
    <row r="711" spans="10:12" s="301" customFormat="1">
      <c r="J711" s="290"/>
      <c r="K711" s="290"/>
      <c r="L711" s="290"/>
    </row>
    <row r="712" spans="10:12" s="301" customFormat="1">
      <c r="J712" s="290"/>
      <c r="K712" s="290"/>
      <c r="L712" s="290"/>
    </row>
    <row r="713" spans="10:12" s="301" customFormat="1">
      <c r="J713" s="290"/>
      <c r="K713" s="290"/>
      <c r="L713" s="290"/>
    </row>
    <row r="714" spans="10:12" s="301" customFormat="1">
      <c r="J714" s="290"/>
      <c r="K714" s="290"/>
      <c r="L714" s="290"/>
    </row>
    <row r="715" spans="10:12" s="301" customFormat="1">
      <c r="J715" s="290"/>
      <c r="K715" s="290"/>
      <c r="L715" s="290"/>
    </row>
    <row r="716" spans="10:12" s="301" customFormat="1">
      <c r="J716" s="290"/>
      <c r="K716" s="290"/>
      <c r="L716" s="290"/>
    </row>
    <row r="717" spans="10:12" s="301" customFormat="1">
      <c r="J717" s="290"/>
      <c r="K717" s="290"/>
      <c r="L717" s="290"/>
    </row>
    <row r="718" spans="10:12" s="301" customFormat="1">
      <c r="J718" s="290"/>
      <c r="K718" s="290"/>
      <c r="L718" s="290"/>
    </row>
    <row r="719" spans="10:12" s="301" customFormat="1">
      <c r="J719" s="290"/>
      <c r="K719" s="290"/>
      <c r="L719" s="290"/>
    </row>
    <row r="720" spans="10:12" s="301" customFormat="1">
      <c r="J720" s="290"/>
      <c r="K720" s="290"/>
      <c r="L720" s="290"/>
    </row>
    <row r="721" spans="10:12" s="301" customFormat="1">
      <c r="J721" s="290"/>
      <c r="K721" s="290"/>
      <c r="L721" s="290"/>
    </row>
    <row r="722" spans="10:12" s="301" customFormat="1">
      <c r="J722" s="290"/>
      <c r="K722" s="290"/>
      <c r="L722" s="290"/>
    </row>
    <row r="723" spans="10:12" s="301" customFormat="1">
      <c r="J723" s="290"/>
      <c r="K723" s="290"/>
      <c r="L723" s="290"/>
    </row>
    <row r="724" spans="10:12" s="301" customFormat="1">
      <c r="J724" s="290"/>
      <c r="K724" s="290"/>
      <c r="L724" s="290"/>
    </row>
    <row r="725" spans="10:12" s="301" customFormat="1">
      <c r="J725" s="290"/>
      <c r="K725" s="290"/>
      <c r="L725" s="290"/>
    </row>
    <row r="726" spans="10:12" s="301" customFormat="1">
      <c r="J726" s="290"/>
      <c r="K726" s="290"/>
      <c r="L726" s="290"/>
    </row>
    <row r="727" spans="10:12" s="301" customFormat="1">
      <c r="J727" s="290"/>
      <c r="K727" s="290"/>
      <c r="L727" s="290"/>
    </row>
    <row r="728" spans="10:12" s="301" customFormat="1">
      <c r="J728" s="290"/>
      <c r="K728" s="290"/>
      <c r="L728" s="290"/>
    </row>
    <row r="729" spans="10:12" s="301" customFormat="1">
      <c r="J729" s="290"/>
      <c r="K729" s="290"/>
      <c r="L729" s="290"/>
    </row>
    <row r="730" spans="10:12" s="301" customFormat="1">
      <c r="J730" s="290"/>
      <c r="K730" s="290"/>
      <c r="L730" s="290"/>
    </row>
    <row r="731" spans="10:12" s="301" customFormat="1">
      <c r="J731" s="290"/>
      <c r="K731" s="290"/>
      <c r="L731" s="290"/>
    </row>
    <row r="732" spans="10:12" s="301" customFormat="1">
      <c r="J732" s="290"/>
      <c r="K732" s="290"/>
      <c r="L732" s="290"/>
    </row>
    <row r="733" spans="10:12" s="301" customFormat="1">
      <c r="J733" s="290"/>
      <c r="K733" s="290"/>
      <c r="L733" s="290"/>
    </row>
    <row r="734" spans="10:12" s="301" customFormat="1">
      <c r="J734" s="290"/>
      <c r="K734" s="290"/>
      <c r="L734" s="290"/>
    </row>
    <row r="735" spans="10:12" s="301" customFormat="1">
      <c r="J735" s="290"/>
      <c r="K735" s="290"/>
      <c r="L735" s="290"/>
    </row>
    <row r="736" spans="10:12" s="301" customFormat="1">
      <c r="J736" s="290"/>
      <c r="K736" s="290"/>
      <c r="L736" s="290"/>
    </row>
    <row r="737" spans="10:12" s="301" customFormat="1">
      <c r="J737" s="290"/>
      <c r="K737" s="290"/>
      <c r="L737" s="290"/>
    </row>
    <row r="738" spans="10:12" s="301" customFormat="1">
      <c r="J738" s="290"/>
      <c r="K738" s="290"/>
      <c r="L738" s="290"/>
    </row>
    <row r="739" spans="10:12" s="301" customFormat="1">
      <c r="J739" s="290"/>
      <c r="K739" s="290"/>
      <c r="L739" s="290"/>
    </row>
    <row r="740" spans="10:12" s="301" customFormat="1">
      <c r="J740" s="290"/>
      <c r="K740" s="290"/>
      <c r="L740" s="290"/>
    </row>
    <row r="741" spans="10:12" s="301" customFormat="1">
      <c r="J741" s="290"/>
      <c r="K741" s="290"/>
      <c r="L741" s="290"/>
    </row>
    <row r="742" spans="10:12" s="301" customFormat="1">
      <c r="J742" s="290"/>
      <c r="K742" s="290"/>
      <c r="L742" s="290"/>
    </row>
    <row r="743" spans="10:12" s="301" customFormat="1">
      <c r="J743" s="290"/>
      <c r="K743" s="290"/>
      <c r="L743" s="290"/>
    </row>
    <row r="744" spans="10:12" s="301" customFormat="1">
      <c r="J744" s="290"/>
      <c r="K744" s="290"/>
      <c r="L744" s="290"/>
    </row>
    <row r="745" spans="10:12" s="301" customFormat="1">
      <c r="J745" s="290"/>
      <c r="K745" s="290"/>
      <c r="L745" s="290"/>
    </row>
    <row r="746" spans="10:12" s="301" customFormat="1">
      <c r="J746" s="290"/>
      <c r="K746" s="290"/>
      <c r="L746" s="290"/>
    </row>
    <row r="747" spans="10:12" s="301" customFormat="1">
      <c r="J747" s="290"/>
      <c r="K747" s="290"/>
      <c r="L747" s="290"/>
    </row>
    <row r="748" spans="10:12" s="301" customFormat="1">
      <c r="J748" s="290"/>
      <c r="K748" s="290"/>
      <c r="L748" s="290"/>
    </row>
    <row r="749" spans="10:12" s="301" customFormat="1">
      <c r="J749" s="290"/>
      <c r="K749" s="290"/>
      <c r="L749" s="290"/>
    </row>
    <row r="750" spans="10:12" s="301" customFormat="1">
      <c r="J750" s="290"/>
      <c r="K750" s="290"/>
      <c r="L750" s="290"/>
    </row>
    <row r="751" spans="10:12" s="301" customFormat="1">
      <c r="J751" s="290"/>
      <c r="K751" s="290"/>
      <c r="L751" s="290"/>
    </row>
    <row r="752" spans="10:12" s="301" customFormat="1">
      <c r="J752" s="290"/>
      <c r="K752" s="290"/>
      <c r="L752" s="290"/>
    </row>
    <row r="753" spans="10:12" s="301" customFormat="1">
      <c r="J753" s="290"/>
      <c r="K753" s="290"/>
      <c r="L753" s="290"/>
    </row>
    <row r="754" spans="10:12" s="301" customFormat="1">
      <c r="J754" s="290"/>
      <c r="K754" s="290"/>
      <c r="L754" s="290"/>
    </row>
    <row r="755" spans="10:12" s="301" customFormat="1">
      <c r="J755" s="290"/>
      <c r="K755" s="290"/>
      <c r="L755" s="290"/>
    </row>
    <row r="756" spans="10:12" s="301" customFormat="1">
      <c r="J756" s="290"/>
      <c r="K756" s="290"/>
      <c r="L756" s="290"/>
    </row>
    <row r="757" spans="10:12" s="301" customFormat="1">
      <c r="J757" s="290"/>
      <c r="K757" s="290"/>
      <c r="L757" s="290"/>
    </row>
    <row r="758" spans="10:12" s="301" customFormat="1">
      <c r="J758" s="290"/>
      <c r="K758" s="290"/>
      <c r="L758" s="290"/>
    </row>
    <row r="759" spans="10:12" s="301" customFormat="1">
      <c r="J759" s="290"/>
      <c r="K759" s="290"/>
      <c r="L759" s="290"/>
    </row>
    <row r="760" spans="10:12" s="301" customFormat="1">
      <c r="J760" s="290"/>
      <c r="K760" s="290"/>
      <c r="L760" s="290"/>
    </row>
    <row r="761" spans="10:12" s="301" customFormat="1">
      <c r="J761" s="290"/>
      <c r="K761" s="290"/>
      <c r="L761" s="290"/>
    </row>
    <row r="762" spans="10:12" s="301" customFormat="1">
      <c r="J762" s="290"/>
      <c r="K762" s="290"/>
      <c r="L762" s="290"/>
    </row>
    <row r="763" spans="10:12" s="301" customFormat="1">
      <c r="J763" s="290"/>
      <c r="K763" s="290"/>
      <c r="L763" s="290"/>
    </row>
    <row r="764" spans="10:12" s="301" customFormat="1">
      <c r="J764" s="290"/>
      <c r="K764" s="290"/>
      <c r="L764" s="290"/>
    </row>
    <row r="765" spans="10:12" s="301" customFormat="1">
      <c r="J765" s="290"/>
      <c r="K765" s="290"/>
      <c r="L765" s="290"/>
    </row>
    <row r="766" spans="10:12" s="301" customFormat="1">
      <c r="J766" s="290"/>
      <c r="K766" s="290"/>
      <c r="L766" s="290"/>
    </row>
    <row r="767" spans="10:12" s="301" customFormat="1">
      <c r="J767" s="290"/>
      <c r="K767" s="290"/>
      <c r="L767" s="290"/>
    </row>
    <row r="768" spans="10:12" s="301" customFormat="1">
      <c r="J768" s="290"/>
      <c r="K768" s="290"/>
      <c r="L768" s="290"/>
    </row>
    <row r="769" spans="10:12" s="301" customFormat="1">
      <c r="J769" s="290"/>
      <c r="K769" s="290"/>
      <c r="L769" s="290"/>
    </row>
    <row r="770" spans="10:12" s="301" customFormat="1">
      <c r="J770" s="290"/>
      <c r="K770" s="290"/>
      <c r="L770" s="290"/>
    </row>
    <row r="771" spans="10:12" s="301" customFormat="1">
      <c r="J771" s="290"/>
      <c r="K771" s="290"/>
      <c r="L771" s="290"/>
    </row>
    <row r="772" spans="10:12" s="301" customFormat="1">
      <c r="J772" s="290"/>
      <c r="K772" s="290"/>
      <c r="L772" s="290"/>
    </row>
    <row r="773" spans="10:12" s="301" customFormat="1">
      <c r="J773" s="290"/>
      <c r="K773" s="290"/>
      <c r="L773" s="290"/>
    </row>
    <row r="774" spans="10:12" s="301" customFormat="1">
      <c r="J774" s="290"/>
      <c r="K774" s="290"/>
      <c r="L774" s="290"/>
    </row>
    <row r="775" spans="10:12" s="301" customFormat="1">
      <c r="J775" s="290"/>
      <c r="K775" s="290"/>
      <c r="L775" s="290"/>
    </row>
    <row r="776" spans="10:12" s="301" customFormat="1">
      <c r="J776" s="290"/>
      <c r="K776" s="290"/>
      <c r="L776" s="290"/>
    </row>
    <row r="777" spans="10:12" s="301" customFormat="1">
      <c r="J777" s="290"/>
      <c r="K777" s="290"/>
      <c r="L777" s="290"/>
    </row>
    <row r="778" spans="10:12" s="301" customFormat="1">
      <c r="J778" s="290"/>
      <c r="K778" s="290"/>
      <c r="L778" s="290"/>
    </row>
    <row r="779" spans="10:12" s="301" customFormat="1">
      <c r="J779" s="290"/>
      <c r="K779" s="290"/>
      <c r="L779" s="290"/>
    </row>
    <row r="780" spans="10:12" s="301" customFormat="1">
      <c r="J780" s="290"/>
      <c r="K780" s="290"/>
      <c r="L780" s="290"/>
    </row>
    <row r="781" spans="10:12" s="301" customFormat="1">
      <c r="J781" s="290"/>
      <c r="K781" s="290"/>
      <c r="L781" s="290"/>
    </row>
    <row r="782" spans="10:12" s="301" customFormat="1">
      <c r="J782" s="290"/>
      <c r="K782" s="290"/>
      <c r="L782" s="290"/>
    </row>
    <row r="783" spans="10:12" s="301" customFormat="1">
      <c r="J783" s="290"/>
      <c r="K783" s="290"/>
      <c r="L783" s="290"/>
    </row>
    <row r="784" spans="10:12" s="301" customFormat="1">
      <c r="J784" s="290"/>
      <c r="K784" s="290"/>
      <c r="L784" s="290"/>
    </row>
    <row r="785" spans="10:12" s="301" customFormat="1">
      <c r="J785" s="290"/>
      <c r="K785" s="290"/>
      <c r="L785" s="290"/>
    </row>
    <row r="786" spans="10:12" s="301" customFormat="1">
      <c r="J786" s="290"/>
      <c r="K786" s="290"/>
      <c r="L786" s="290"/>
    </row>
    <row r="787" spans="10:12" s="301" customFormat="1">
      <c r="J787" s="290"/>
      <c r="K787" s="290"/>
      <c r="L787" s="290"/>
    </row>
    <row r="788" spans="10:12" s="301" customFormat="1">
      <c r="J788" s="290"/>
      <c r="K788" s="290"/>
      <c r="L788" s="290"/>
    </row>
    <row r="789" spans="10:12" s="301" customFormat="1">
      <c r="J789" s="290"/>
      <c r="K789" s="290"/>
      <c r="L789" s="290"/>
    </row>
    <row r="790" spans="10:12" s="301" customFormat="1">
      <c r="J790" s="290"/>
      <c r="K790" s="290"/>
      <c r="L790" s="290"/>
    </row>
    <row r="791" spans="10:12" s="301" customFormat="1">
      <c r="J791" s="290"/>
      <c r="K791" s="290"/>
      <c r="L791" s="290"/>
    </row>
    <row r="792" spans="10:12" s="301" customFormat="1">
      <c r="J792" s="290"/>
      <c r="K792" s="290"/>
      <c r="L792" s="290"/>
    </row>
    <row r="793" spans="10:12" s="301" customFormat="1">
      <c r="J793" s="290"/>
      <c r="K793" s="290"/>
      <c r="L793" s="290"/>
    </row>
    <row r="794" spans="10:12" s="301" customFormat="1">
      <c r="J794" s="290"/>
      <c r="K794" s="290"/>
      <c r="L794" s="290"/>
    </row>
    <row r="795" spans="10:12" s="301" customFormat="1">
      <c r="J795" s="290"/>
      <c r="K795" s="290"/>
      <c r="L795" s="290"/>
    </row>
    <row r="796" spans="10:12" s="301" customFormat="1">
      <c r="J796" s="290"/>
      <c r="K796" s="290"/>
      <c r="L796" s="290"/>
    </row>
    <row r="797" spans="10:12" s="301" customFormat="1">
      <c r="J797" s="290"/>
      <c r="K797" s="290"/>
      <c r="L797" s="290"/>
    </row>
    <row r="798" spans="10:12" s="301" customFormat="1">
      <c r="J798" s="290"/>
      <c r="K798" s="290"/>
      <c r="L798" s="290"/>
    </row>
    <row r="799" spans="10:12" s="301" customFormat="1">
      <c r="J799" s="290"/>
      <c r="K799" s="290"/>
      <c r="L799" s="290"/>
    </row>
    <row r="800" spans="10:12" s="301" customFormat="1">
      <c r="J800" s="290"/>
      <c r="K800" s="290"/>
      <c r="L800" s="290"/>
    </row>
    <row r="801" spans="10:12" s="301" customFormat="1">
      <c r="J801" s="290"/>
      <c r="K801" s="290"/>
      <c r="L801" s="290"/>
    </row>
    <row r="802" spans="10:12" s="301" customFormat="1">
      <c r="J802" s="290"/>
      <c r="K802" s="290"/>
      <c r="L802" s="290"/>
    </row>
    <row r="803" spans="10:12" s="301" customFormat="1">
      <c r="J803" s="290"/>
      <c r="K803" s="290"/>
      <c r="L803" s="290"/>
    </row>
    <row r="804" spans="10:12" s="301" customFormat="1">
      <c r="J804" s="290"/>
      <c r="K804" s="290"/>
      <c r="L804" s="290"/>
    </row>
    <row r="805" spans="10:12" s="301" customFormat="1">
      <c r="J805" s="290"/>
      <c r="K805" s="290"/>
      <c r="L805" s="290"/>
    </row>
    <row r="806" spans="10:12" s="301" customFormat="1">
      <c r="J806" s="290"/>
      <c r="K806" s="290"/>
      <c r="L806" s="290"/>
    </row>
    <row r="807" spans="10:12" s="301" customFormat="1">
      <c r="J807" s="290"/>
      <c r="K807" s="290"/>
      <c r="L807" s="290"/>
    </row>
    <row r="808" spans="10:12" s="301" customFormat="1">
      <c r="J808" s="290"/>
      <c r="K808" s="290"/>
      <c r="L808" s="290"/>
    </row>
    <row r="809" spans="10:12" s="301" customFormat="1">
      <c r="J809" s="290"/>
      <c r="K809" s="290"/>
      <c r="L809" s="290"/>
    </row>
    <row r="810" spans="10:12" s="301" customFormat="1">
      <c r="J810" s="290"/>
      <c r="K810" s="290"/>
      <c r="L810" s="290"/>
    </row>
    <row r="811" spans="10:12" s="301" customFormat="1">
      <c r="J811" s="290"/>
      <c r="K811" s="290"/>
      <c r="L811" s="290"/>
    </row>
    <row r="812" spans="10:12" s="301" customFormat="1">
      <c r="J812" s="290"/>
      <c r="K812" s="290"/>
      <c r="L812" s="290"/>
    </row>
    <row r="813" spans="10:12" s="301" customFormat="1">
      <c r="J813" s="290"/>
      <c r="K813" s="290"/>
      <c r="L813" s="290"/>
    </row>
    <row r="814" spans="10:12" s="301" customFormat="1">
      <c r="J814" s="290"/>
      <c r="K814" s="290"/>
      <c r="L814" s="290"/>
    </row>
    <row r="815" spans="10:12" s="301" customFormat="1">
      <c r="J815" s="290"/>
      <c r="K815" s="290"/>
      <c r="L815" s="290"/>
    </row>
    <row r="816" spans="10:12" s="301" customFormat="1">
      <c r="J816" s="290"/>
      <c r="K816" s="290"/>
      <c r="L816" s="290"/>
    </row>
    <row r="817" spans="10:12" s="301" customFormat="1">
      <c r="J817" s="290"/>
      <c r="K817" s="290"/>
      <c r="L817" s="290"/>
    </row>
    <row r="818" spans="10:12" s="301" customFormat="1">
      <c r="J818" s="290"/>
      <c r="K818" s="290"/>
      <c r="L818" s="290"/>
    </row>
    <row r="819" spans="10:12" s="301" customFormat="1">
      <c r="J819" s="290"/>
      <c r="K819" s="290"/>
      <c r="L819" s="290"/>
    </row>
    <row r="820" spans="10:12" s="301" customFormat="1">
      <c r="J820" s="290"/>
      <c r="K820" s="290"/>
      <c r="L820" s="290"/>
    </row>
    <row r="821" spans="10:12" s="301" customFormat="1">
      <c r="J821" s="290"/>
      <c r="K821" s="290"/>
      <c r="L821" s="290"/>
    </row>
    <row r="822" spans="10:12" s="301" customFormat="1">
      <c r="J822" s="290"/>
      <c r="K822" s="290"/>
      <c r="L822" s="290"/>
    </row>
    <row r="823" spans="10:12" s="301" customFormat="1">
      <c r="J823" s="290"/>
      <c r="K823" s="290"/>
      <c r="L823" s="290"/>
    </row>
    <row r="824" spans="10:12" s="301" customFormat="1">
      <c r="J824" s="290"/>
      <c r="K824" s="290"/>
      <c r="L824" s="290"/>
    </row>
    <row r="825" spans="10:12" s="301" customFormat="1">
      <c r="J825" s="290"/>
      <c r="K825" s="290"/>
      <c r="L825" s="290"/>
    </row>
    <row r="826" spans="10:12" s="301" customFormat="1">
      <c r="J826" s="290"/>
      <c r="K826" s="290"/>
      <c r="L826" s="290"/>
    </row>
    <row r="827" spans="10:12" s="301" customFormat="1">
      <c r="J827" s="290"/>
      <c r="K827" s="290"/>
      <c r="L827" s="290"/>
    </row>
    <row r="828" spans="10:12" s="301" customFormat="1">
      <c r="J828" s="290"/>
      <c r="K828" s="290"/>
      <c r="L828" s="290"/>
    </row>
    <row r="829" spans="10:12" s="301" customFormat="1">
      <c r="J829" s="290"/>
      <c r="K829" s="290"/>
      <c r="L829" s="290"/>
    </row>
    <row r="830" spans="10:12" s="301" customFormat="1">
      <c r="J830" s="290"/>
      <c r="K830" s="290"/>
      <c r="L830" s="290"/>
    </row>
    <row r="831" spans="10:12" s="301" customFormat="1">
      <c r="J831" s="290"/>
      <c r="K831" s="290"/>
      <c r="L831" s="290"/>
    </row>
    <row r="832" spans="10:12" s="301" customFormat="1">
      <c r="J832" s="290"/>
      <c r="K832" s="290"/>
      <c r="L832" s="290"/>
    </row>
    <row r="833" spans="10:12" s="301" customFormat="1">
      <c r="J833" s="290"/>
      <c r="K833" s="290"/>
      <c r="L833" s="290"/>
    </row>
    <row r="834" spans="10:12" s="301" customFormat="1">
      <c r="J834" s="290"/>
      <c r="K834" s="290"/>
      <c r="L834" s="290"/>
    </row>
  </sheetData>
  <mergeCells count="17">
    <mergeCell ref="J1:J2"/>
    <mergeCell ref="K1:K2"/>
    <mergeCell ref="L1:L2"/>
    <mergeCell ref="M1:M2"/>
    <mergeCell ref="N1:W1"/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topLeftCell="A15" zoomScaleNormal="78" zoomScaleSheetLayoutView="100" workbookViewId="0">
      <selection activeCell="K35" sqref="K35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4" customWidth="1"/>
    <col min="12" max="12" width="14.7109375" style="97" customWidth="1"/>
    <col min="13" max="13" width="14.7109375" style="314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8" t="s">
        <v>4</v>
      </c>
      <c r="B1" s="418" t="s">
        <v>5</v>
      </c>
      <c r="C1" s="428" t="s">
        <v>76</v>
      </c>
      <c r="D1" s="419" t="s">
        <v>6</v>
      </c>
      <c r="E1" s="419" t="s">
        <v>30</v>
      </c>
      <c r="F1" s="419" t="s">
        <v>15</v>
      </c>
      <c r="G1" s="418" t="s">
        <v>7</v>
      </c>
      <c r="H1" s="418" t="s">
        <v>24</v>
      </c>
      <c r="I1" s="418" t="s">
        <v>8</v>
      </c>
      <c r="J1" s="418" t="s">
        <v>25</v>
      </c>
      <c r="K1" s="418" t="s">
        <v>9</v>
      </c>
      <c r="L1" s="418" t="s">
        <v>10</v>
      </c>
      <c r="M1" s="419" t="s">
        <v>13</v>
      </c>
      <c r="N1" s="418" t="s">
        <v>11</v>
      </c>
      <c r="O1" s="418" t="s">
        <v>12</v>
      </c>
      <c r="P1" s="418"/>
      <c r="Q1" s="418"/>
      <c r="R1" s="418"/>
      <c r="S1" s="418"/>
      <c r="T1" s="418"/>
      <c r="U1" s="418"/>
      <c r="V1" s="418"/>
      <c r="W1" s="418"/>
      <c r="X1" s="418"/>
      <c r="Y1" s="139"/>
      <c r="Z1" s="139"/>
      <c r="AA1" s="139"/>
      <c r="AB1" s="139"/>
    </row>
    <row r="2" spans="1:30" ht="20.100000000000001" customHeight="1">
      <c r="A2" s="418"/>
      <c r="B2" s="418"/>
      <c r="C2" s="429"/>
      <c r="D2" s="420"/>
      <c r="E2" s="420"/>
      <c r="F2" s="420"/>
      <c r="G2" s="418"/>
      <c r="H2" s="418"/>
      <c r="I2" s="418"/>
      <c r="J2" s="418"/>
      <c r="K2" s="418"/>
      <c r="L2" s="418"/>
      <c r="M2" s="420"/>
      <c r="N2" s="418"/>
      <c r="O2" s="385">
        <v>2019</v>
      </c>
      <c r="P2" s="385">
        <v>2020</v>
      </c>
      <c r="Q2" s="385">
        <v>2021</v>
      </c>
      <c r="R2" s="385">
        <v>2022</v>
      </c>
      <c r="S2" s="385">
        <v>2023</v>
      </c>
      <c r="T2" s="385">
        <v>2024</v>
      </c>
      <c r="U2" s="385">
        <v>2025</v>
      </c>
      <c r="V2" s="385">
        <v>2026</v>
      </c>
      <c r="W2" s="385">
        <v>2027</v>
      </c>
      <c r="X2" s="385">
        <v>2028</v>
      </c>
      <c r="Y2" s="139" t="s">
        <v>26</v>
      </c>
      <c r="Z2" s="139" t="s">
        <v>27</v>
      </c>
      <c r="AA2" s="139" t="s">
        <v>28</v>
      </c>
      <c r="AB2" s="306" t="s">
        <v>29</v>
      </c>
    </row>
    <row r="3" spans="1:30" s="350" customFormat="1" ht="33.75">
      <c r="A3" s="206">
        <v>1</v>
      </c>
      <c r="B3" s="206" t="s">
        <v>506</v>
      </c>
      <c r="C3" s="206"/>
      <c r="D3" s="218" t="s">
        <v>592</v>
      </c>
      <c r="E3" s="259" t="s">
        <v>69</v>
      </c>
      <c r="F3" s="206" t="s">
        <v>47</v>
      </c>
      <c r="G3" s="207" t="s">
        <v>466</v>
      </c>
      <c r="H3" s="205"/>
      <c r="I3" s="214"/>
      <c r="J3" s="215"/>
      <c r="K3" s="348"/>
      <c r="L3" s="216"/>
      <c r="M3" s="210"/>
      <c r="N3" s="211"/>
      <c r="O3" s="244"/>
      <c r="P3" s="244"/>
      <c r="Q3" s="258"/>
      <c r="R3" s="258"/>
      <c r="S3" s="258"/>
      <c r="T3" s="258"/>
      <c r="U3" s="258"/>
      <c r="V3" s="258"/>
      <c r="W3" s="258"/>
      <c r="X3" s="349"/>
      <c r="Y3" s="335"/>
      <c r="Z3" s="336"/>
      <c r="AA3" s="337"/>
      <c r="AB3" s="337"/>
    </row>
    <row r="4" spans="1:30" s="319" customFormat="1" ht="33.75">
      <c r="A4" s="206">
        <v>2</v>
      </c>
      <c r="B4" s="206" t="s">
        <v>507</v>
      </c>
      <c r="C4" s="206"/>
      <c r="D4" s="218" t="s">
        <v>593</v>
      </c>
      <c r="E4" s="259" t="s">
        <v>230</v>
      </c>
      <c r="F4" s="342" t="s">
        <v>125</v>
      </c>
      <c r="G4" s="207" t="s">
        <v>467</v>
      </c>
      <c r="H4" s="205"/>
      <c r="I4" s="214"/>
      <c r="J4" s="215"/>
      <c r="K4" s="348"/>
      <c r="L4" s="216"/>
      <c r="M4" s="210"/>
      <c r="N4" s="211"/>
      <c r="O4" s="244"/>
      <c r="P4" s="244"/>
      <c r="Q4" s="258"/>
      <c r="R4" s="258"/>
      <c r="S4" s="258"/>
      <c r="T4" s="258"/>
      <c r="U4" s="258"/>
      <c r="V4" s="258"/>
      <c r="W4" s="258"/>
      <c r="X4" s="349"/>
      <c r="Y4" s="335"/>
      <c r="Z4" s="336"/>
      <c r="AA4" s="337"/>
      <c r="AB4" s="337"/>
      <c r="AD4" s="338"/>
    </row>
    <row r="5" spans="1:30" s="350" customFormat="1" ht="33.75">
      <c r="A5" s="206">
        <v>3</v>
      </c>
      <c r="B5" s="206" t="s">
        <v>508</v>
      </c>
      <c r="C5" s="206"/>
      <c r="D5" s="218" t="s">
        <v>594</v>
      </c>
      <c r="E5" s="259" t="s">
        <v>70</v>
      </c>
      <c r="F5" s="206" t="s">
        <v>58</v>
      </c>
      <c r="G5" s="207" t="s">
        <v>468</v>
      </c>
      <c r="H5" s="205"/>
      <c r="I5" s="214"/>
      <c r="J5" s="215"/>
      <c r="K5" s="348"/>
      <c r="L5" s="216"/>
      <c r="M5" s="210"/>
      <c r="N5" s="211"/>
      <c r="O5" s="244"/>
      <c r="P5" s="244"/>
      <c r="Q5" s="258"/>
      <c r="R5" s="258"/>
      <c r="S5" s="258"/>
      <c r="T5" s="258"/>
      <c r="U5" s="258"/>
      <c r="V5" s="258"/>
      <c r="W5" s="258"/>
      <c r="X5" s="349"/>
      <c r="Y5" s="335"/>
      <c r="Z5" s="336"/>
      <c r="AA5" s="337"/>
      <c r="AB5" s="337"/>
    </row>
    <row r="6" spans="1:30" s="350" customFormat="1" ht="33.75">
      <c r="A6" s="206">
        <v>4</v>
      </c>
      <c r="B6" s="206" t="s">
        <v>509</v>
      </c>
      <c r="C6" s="206"/>
      <c r="D6" s="218" t="s">
        <v>603</v>
      </c>
      <c r="E6" s="259" t="s">
        <v>63</v>
      </c>
      <c r="F6" s="206" t="s">
        <v>64</v>
      </c>
      <c r="G6" s="207" t="s">
        <v>469</v>
      </c>
      <c r="H6" s="205"/>
      <c r="I6" s="214"/>
      <c r="J6" s="215"/>
      <c r="K6" s="348"/>
      <c r="L6" s="216"/>
      <c r="M6" s="210"/>
      <c r="N6" s="211"/>
      <c r="O6" s="244"/>
      <c r="P6" s="244"/>
      <c r="Q6" s="258"/>
      <c r="R6" s="258"/>
      <c r="S6" s="258"/>
      <c r="T6" s="258"/>
      <c r="U6" s="258"/>
      <c r="V6" s="258"/>
      <c r="W6" s="258"/>
      <c r="X6" s="349"/>
      <c r="Y6" s="335"/>
      <c r="Z6" s="336"/>
      <c r="AA6" s="337"/>
      <c r="AB6" s="337"/>
    </row>
    <row r="7" spans="1:30" s="170" customFormat="1" ht="33.75">
      <c r="A7" s="206">
        <v>5</v>
      </c>
      <c r="B7" s="224" t="s">
        <v>510</v>
      </c>
      <c r="C7" s="224"/>
      <c r="D7" s="233" t="s">
        <v>607</v>
      </c>
      <c r="E7" s="243" t="s">
        <v>69</v>
      </c>
      <c r="F7" s="224" t="s">
        <v>47</v>
      </c>
      <c r="G7" s="223" t="s">
        <v>470</v>
      </c>
      <c r="H7" s="222"/>
      <c r="I7" s="242"/>
      <c r="J7" s="226"/>
      <c r="K7" s="281"/>
      <c r="L7" s="228"/>
      <c r="M7" s="220"/>
      <c r="N7" s="229"/>
      <c r="O7" s="247"/>
      <c r="P7" s="247"/>
      <c r="Q7" s="298"/>
      <c r="R7" s="298"/>
      <c r="S7" s="298"/>
      <c r="T7" s="298"/>
      <c r="U7" s="298"/>
      <c r="V7" s="298"/>
      <c r="W7" s="298"/>
      <c r="X7" s="260"/>
      <c r="Y7" s="139"/>
      <c r="Z7" s="307"/>
      <c r="AA7" s="308"/>
      <c r="AB7" s="308"/>
    </row>
    <row r="8" spans="1:30" s="170" customFormat="1" ht="33.75">
      <c r="A8" s="206">
        <v>6</v>
      </c>
      <c r="B8" s="224" t="s">
        <v>511</v>
      </c>
      <c r="C8" s="224"/>
      <c r="D8" s="233" t="s">
        <v>608</v>
      </c>
      <c r="E8" s="243" t="s">
        <v>546</v>
      </c>
      <c r="F8" s="224" t="s">
        <v>60</v>
      </c>
      <c r="G8" s="223" t="s">
        <v>471</v>
      </c>
      <c r="H8" s="222"/>
      <c r="I8" s="242"/>
      <c r="J8" s="226"/>
      <c r="K8" s="281"/>
      <c r="L8" s="228"/>
      <c r="M8" s="220"/>
      <c r="N8" s="229"/>
      <c r="O8" s="247"/>
      <c r="P8" s="247"/>
      <c r="Q8" s="298"/>
      <c r="R8" s="298"/>
      <c r="S8" s="298"/>
      <c r="T8" s="298"/>
      <c r="U8" s="298"/>
      <c r="V8" s="298"/>
      <c r="W8" s="298"/>
      <c r="X8" s="260"/>
      <c r="Y8" s="139"/>
      <c r="Z8" s="307"/>
      <c r="AA8" s="308"/>
      <c r="AB8" s="308"/>
    </row>
    <row r="9" spans="1:30" s="323" customFormat="1" ht="33.75">
      <c r="A9" s="206">
        <v>7</v>
      </c>
      <c r="B9" s="224" t="s">
        <v>512</v>
      </c>
      <c r="C9" s="224"/>
      <c r="D9" s="233" t="s">
        <v>609</v>
      </c>
      <c r="E9" s="243">
        <v>2401073</v>
      </c>
      <c r="F9" s="325" t="s">
        <v>55</v>
      </c>
      <c r="G9" s="223" t="s">
        <v>472</v>
      </c>
      <c r="H9" s="222"/>
      <c r="I9" s="242"/>
      <c r="J9" s="226"/>
      <c r="K9" s="281"/>
      <c r="L9" s="228"/>
      <c r="M9" s="220"/>
      <c r="N9" s="229"/>
      <c r="O9" s="247"/>
      <c r="P9" s="247"/>
      <c r="Q9" s="298"/>
      <c r="R9" s="298"/>
      <c r="S9" s="298"/>
      <c r="T9" s="298"/>
      <c r="U9" s="298"/>
      <c r="V9" s="298"/>
      <c r="W9" s="298"/>
      <c r="X9" s="260"/>
      <c r="Y9" s="139"/>
      <c r="Z9" s="307"/>
      <c r="AA9" s="308"/>
      <c r="AB9" s="308"/>
      <c r="AD9" s="322"/>
    </row>
    <row r="10" spans="1:30" s="358" customFormat="1" ht="33.75">
      <c r="A10" s="206">
        <v>8</v>
      </c>
      <c r="B10" s="206" t="s">
        <v>513</v>
      </c>
      <c r="C10" s="206"/>
      <c r="D10" s="218" t="s">
        <v>616</v>
      </c>
      <c r="E10" s="259" t="s">
        <v>547</v>
      </c>
      <c r="F10" s="342" t="s">
        <v>55</v>
      </c>
      <c r="G10" s="207" t="s">
        <v>473</v>
      </c>
      <c r="H10" s="205"/>
      <c r="I10" s="214"/>
      <c r="J10" s="215"/>
      <c r="K10" s="348"/>
      <c r="L10" s="216"/>
      <c r="M10" s="210"/>
      <c r="N10" s="211"/>
      <c r="O10" s="244"/>
      <c r="P10" s="244"/>
      <c r="Q10" s="258"/>
      <c r="R10" s="258"/>
      <c r="S10" s="258"/>
      <c r="T10" s="258"/>
      <c r="U10" s="258"/>
      <c r="V10" s="258"/>
      <c r="W10" s="258"/>
      <c r="X10" s="349"/>
      <c r="Y10" s="335"/>
      <c r="Z10" s="336"/>
      <c r="AA10" s="337"/>
      <c r="AB10" s="337"/>
      <c r="AD10" s="359"/>
    </row>
    <row r="11" spans="1:30" s="360" customFormat="1" ht="39" customHeight="1">
      <c r="A11" s="206">
        <v>9</v>
      </c>
      <c r="B11" s="206" t="s">
        <v>514</v>
      </c>
      <c r="C11" s="206"/>
      <c r="D11" s="218" t="s">
        <v>618</v>
      </c>
      <c r="E11" s="259" t="s">
        <v>235</v>
      </c>
      <c r="F11" s="206" t="s">
        <v>57</v>
      </c>
      <c r="G11" s="207" t="s">
        <v>474</v>
      </c>
      <c r="H11" s="205"/>
      <c r="I11" s="214"/>
      <c r="J11" s="215"/>
      <c r="K11" s="348"/>
      <c r="L11" s="216"/>
      <c r="M11" s="210"/>
      <c r="N11" s="211"/>
      <c r="O11" s="244"/>
      <c r="P11" s="244"/>
      <c r="Q11" s="258"/>
      <c r="R11" s="258"/>
      <c r="S11" s="258"/>
      <c r="T11" s="258"/>
      <c r="U11" s="258"/>
      <c r="V11" s="258"/>
      <c r="W11" s="258"/>
      <c r="X11" s="349"/>
      <c r="Y11" s="335"/>
      <c r="Z11" s="336"/>
      <c r="AA11" s="337"/>
      <c r="AB11" s="337"/>
    </row>
    <row r="12" spans="1:30" s="360" customFormat="1" ht="40.5" customHeight="1">
      <c r="A12" s="206">
        <v>10</v>
      </c>
      <c r="B12" s="206" t="s">
        <v>515</v>
      </c>
      <c r="C12" s="206"/>
      <c r="D12" s="218" t="s">
        <v>617</v>
      </c>
      <c r="E12" s="259" t="s">
        <v>547</v>
      </c>
      <c r="F12" s="206" t="s">
        <v>55</v>
      </c>
      <c r="G12" s="207" t="s">
        <v>475</v>
      </c>
      <c r="H12" s="205"/>
      <c r="I12" s="214"/>
      <c r="J12" s="215"/>
      <c r="K12" s="348"/>
      <c r="L12" s="216"/>
      <c r="M12" s="210"/>
      <c r="N12" s="211"/>
      <c r="O12" s="244"/>
      <c r="P12" s="244"/>
      <c r="Q12" s="258"/>
      <c r="R12" s="258"/>
      <c r="S12" s="258"/>
      <c r="T12" s="258"/>
      <c r="U12" s="258"/>
      <c r="V12" s="258"/>
      <c r="W12" s="258"/>
      <c r="X12" s="349"/>
      <c r="Y12" s="335"/>
      <c r="Z12" s="336"/>
      <c r="AA12" s="337"/>
      <c r="AB12" s="337"/>
    </row>
    <row r="13" spans="1:30" s="360" customFormat="1" ht="33.75">
      <c r="A13" s="206">
        <v>11</v>
      </c>
      <c r="B13" s="206" t="s">
        <v>516</v>
      </c>
      <c r="C13" s="206"/>
      <c r="D13" s="218" t="s">
        <v>631</v>
      </c>
      <c r="E13" s="259" t="s">
        <v>68</v>
      </c>
      <c r="F13" s="206" t="s">
        <v>56</v>
      </c>
      <c r="G13" s="207" t="s">
        <v>476</v>
      </c>
      <c r="H13" s="205"/>
      <c r="I13" s="214"/>
      <c r="J13" s="215"/>
      <c r="K13" s="348"/>
      <c r="L13" s="216"/>
      <c r="M13" s="210"/>
      <c r="N13" s="211"/>
      <c r="O13" s="244"/>
      <c r="P13" s="244"/>
      <c r="Q13" s="258"/>
      <c r="R13" s="258"/>
      <c r="S13" s="258"/>
      <c r="T13" s="258"/>
      <c r="U13" s="258"/>
      <c r="V13" s="258"/>
      <c r="W13" s="258"/>
      <c r="X13" s="349"/>
      <c r="Y13" s="335"/>
      <c r="Z13" s="336"/>
      <c r="AA13" s="337"/>
      <c r="AB13" s="337"/>
    </row>
    <row r="14" spans="1:30" s="380" customFormat="1" ht="33.75">
      <c r="A14" s="206">
        <v>12</v>
      </c>
      <c r="B14" s="224" t="s">
        <v>517</v>
      </c>
      <c r="C14" s="224"/>
      <c r="D14" s="233" t="s">
        <v>632</v>
      </c>
      <c r="E14" s="243" t="s">
        <v>548</v>
      </c>
      <c r="F14" s="224" t="s">
        <v>58</v>
      </c>
      <c r="G14" s="223" t="s">
        <v>477</v>
      </c>
      <c r="H14" s="222"/>
      <c r="I14" s="242"/>
      <c r="J14" s="226"/>
      <c r="K14" s="281"/>
      <c r="L14" s="228"/>
      <c r="M14" s="220"/>
      <c r="N14" s="229"/>
      <c r="O14" s="247"/>
      <c r="P14" s="247"/>
      <c r="Q14" s="298"/>
      <c r="R14" s="298"/>
      <c r="S14" s="298"/>
      <c r="T14" s="298"/>
      <c r="U14" s="298"/>
      <c r="V14" s="298"/>
      <c r="W14" s="298"/>
      <c r="X14" s="260"/>
      <c r="Y14" s="139"/>
      <c r="Z14" s="307"/>
      <c r="AA14" s="308"/>
      <c r="AB14" s="308"/>
    </row>
    <row r="15" spans="1:30" s="370" customFormat="1" ht="42.75" customHeight="1">
      <c r="A15" s="206">
        <v>13</v>
      </c>
      <c r="B15" s="224" t="s">
        <v>518</v>
      </c>
      <c r="C15" s="224"/>
      <c r="D15" s="233" t="s">
        <v>609</v>
      </c>
      <c r="E15" s="243" t="s">
        <v>549</v>
      </c>
      <c r="F15" s="325" t="s">
        <v>55</v>
      </c>
      <c r="G15" s="223" t="s">
        <v>478</v>
      </c>
      <c r="H15" s="222"/>
      <c r="I15" s="242"/>
      <c r="J15" s="226"/>
      <c r="K15" s="281"/>
      <c r="L15" s="228"/>
      <c r="M15" s="220"/>
      <c r="N15" s="229"/>
      <c r="O15" s="247"/>
      <c r="P15" s="247"/>
      <c r="Q15" s="298"/>
      <c r="R15" s="298"/>
      <c r="S15" s="298"/>
      <c r="T15" s="298"/>
      <c r="U15" s="298"/>
      <c r="V15" s="298"/>
      <c r="W15" s="298"/>
      <c r="X15" s="260"/>
      <c r="Y15" s="139"/>
      <c r="Z15" s="307"/>
      <c r="AA15" s="308"/>
      <c r="AB15" s="308"/>
      <c r="AD15" s="376"/>
    </row>
    <row r="16" spans="1:30" s="370" customFormat="1" ht="33.75">
      <c r="A16" s="206">
        <v>14</v>
      </c>
      <c r="B16" s="224" t="s">
        <v>519</v>
      </c>
      <c r="C16" s="224"/>
      <c r="D16" s="233" t="s">
        <v>650</v>
      </c>
      <c r="E16" s="243">
        <v>2404063</v>
      </c>
      <c r="F16" s="325" t="s">
        <v>60</v>
      </c>
      <c r="G16" s="223" t="s">
        <v>479</v>
      </c>
      <c r="H16" s="222"/>
      <c r="I16" s="242"/>
      <c r="J16" s="226"/>
      <c r="K16" s="281"/>
      <c r="L16" s="228"/>
      <c r="M16" s="220"/>
      <c r="N16" s="229"/>
      <c r="O16" s="247"/>
      <c r="P16" s="247"/>
      <c r="Q16" s="298"/>
      <c r="R16" s="298"/>
      <c r="S16" s="298"/>
      <c r="T16" s="298"/>
      <c r="U16" s="298"/>
      <c r="V16" s="298"/>
      <c r="W16" s="298"/>
      <c r="X16" s="260"/>
      <c r="Y16" s="139"/>
      <c r="Z16" s="307"/>
      <c r="AA16" s="308"/>
      <c r="AB16" s="308"/>
      <c r="AD16" s="376"/>
    </row>
    <row r="17" spans="1:35" s="358" customFormat="1" ht="33.75">
      <c r="A17" s="206">
        <v>15</v>
      </c>
      <c r="B17" s="206" t="s">
        <v>520</v>
      </c>
      <c r="C17" s="206"/>
      <c r="D17" s="218" t="s">
        <v>643</v>
      </c>
      <c r="E17" s="259" t="s">
        <v>211</v>
      </c>
      <c r="F17" s="342" t="s">
        <v>52</v>
      </c>
      <c r="G17" s="207" t="s">
        <v>480</v>
      </c>
      <c r="H17" s="205"/>
      <c r="I17" s="214"/>
      <c r="J17" s="215"/>
      <c r="K17" s="348"/>
      <c r="L17" s="216"/>
      <c r="M17" s="210"/>
      <c r="N17" s="211"/>
      <c r="O17" s="244"/>
      <c r="P17" s="244"/>
      <c r="Q17" s="258"/>
      <c r="R17" s="258"/>
      <c r="S17" s="258"/>
      <c r="T17" s="258"/>
      <c r="U17" s="258"/>
      <c r="V17" s="258"/>
      <c r="W17" s="258"/>
      <c r="X17" s="349"/>
      <c r="Y17" s="335"/>
      <c r="Z17" s="336"/>
      <c r="AA17" s="337"/>
      <c r="AB17" s="337"/>
      <c r="AD17" s="359"/>
    </row>
    <row r="18" spans="1:35" s="358" customFormat="1" ht="33.75">
      <c r="A18" s="206">
        <v>16</v>
      </c>
      <c r="B18" s="206" t="s">
        <v>521</v>
      </c>
      <c r="C18" s="206"/>
      <c r="D18" s="218" t="s">
        <v>652</v>
      </c>
      <c r="E18" s="259" t="s">
        <v>550</v>
      </c>
      <c r="F18" s="342" t="s">
        <v>46</v>
      </c>
      <c r="G18" s="207" t="s">
        <v>481</v>
      </c>
      <c r="H18" s="205"/>
      <c r="I18" s="214"/>
      <c r="J18" s="215"/>
      <c r="K18" s="348"/>
      <c r="L18" s="216"/>
      <c r="M18" s="210"/>
      <c r="N18" s="211"/>
      <c r="O18" s="244"/>
      <c r="P18" s="244"/>
      <c r="Q18" s="258"/>
      <c r="R18" s="258"/>
      <c r="S18" s="258"/>
      <c r="T18" s="258"/>
      <c r="U18" s="258"/>
      <c r="V18" s="258"/>
      <c r="W18" s="258"/>
      <c r="X18" s="349"/>
      <c r="Y18" s="335"/>
      <c r="Z18" s="336"/>
      <c r="AA18" s="337"/>
      <c r="AB18" s="337"/>
      <c r="AD18" s="359"/>
    </row>
    <row r="19" spans="1:35" s="370" customFormat="1" ht="33.75">
      <c r="A19" s="206">
        <v>17</v>
      </c>
      <c r="B19" s="224" t="s">
        <v>522</v>
      </c>
      <c r="C19" s="224"/>
      <c r="D19" s="233" t="s">
        <v>653</v>
      </c>
      <c r="E19" s="243" t="s">
        <v>551</v>
      </c>
      <c r="F19" s="325" t="s">
        <v>56</v>
      </c>
      <c r="G19" s="223" t="s">
        <v>482</v>
      </c>
      <c r="H19" s="222"/>
      <c r="I19" s="242"/>
      <c r="J19" s="226"/>
      <c r="K19" s="281"/>
      <c r="L19" s="228"/>
      <c r="M19" s="220"/>
      <c r="N19" s="229"/>
      <c r="O19" s="247"/>
      <c r="P19" s="247"/>
      <c r="Q19" s="298"/>
      <c r="R19" s="298"/>
      <c r="S19" s="298"/>
      <c r="T19" s="298"/>
      <c r="U19" s="298"/>
      <c r="V19" s="298"/>
      <c r="W19" s="298"/>
      <c r="X19" s="260"/>
      <c r="Y19" s="139"/>
      <c r="Z19" s="307"/>
      <c r="AA19" s="308"/>
      <c r="AB19" s="308"/>
      <c r="AD19" s="376"/>
    </row>
    <row r="20" spans="1:35" s="358" customFormat="1" ht="56.25">
      <c r="A20" s="206">
        <v>18</v>
      </c>
      <c r="B20" s="206" t="s">
        <v>523</v>
      </c>
      <c r="C20" s="206"/>
      <c r="D20" s="218" t="s">
        <v>644</v>
      </c>
      <c r="E20" s="259" t="s">
        <v>548</v>
      </c>
      <c r="F20" s="342" t="s">
        <v>58</v>
      </c>
      <c r="G20" s="207" t="s">
        <v>483</v>
      </c>
      <c r="H20" s="205"/>
      <c r="I20" s="214"/>
      <c r="J20" s="215"/>
      <c r="K20" s="348"/>
      <c r="L20" s="216"/>
      <c r="M20" s="210"/>
      <c r="N20" s="211"/>
      <c r="O20" s="244"/>
      <c r="P20" s="244"/>
      <c r="Q20" s="258"/>
      <c r="R20" s="258"/>
      <c r="S20" s="258"/>
      <c r="T20" s="258"/>
      <c r="U20" s="258"/>
      <c r="V20" s="258"/>
      <c r="W20" s="258"/>
      <c r="X20" s="349"/>
      <c r="Y20" s="335"/>
      <c r="Z20" s="336"/>
      <c r="AA20" s="337"/>
      <c r="AB20" s="337"/>
      <c r="AD20" s="359"/>
    </row>
    <row r="21" spans="1:35" s="370" customFormat="1" ht="33.75">
      <c r="A21" s="206">
        <v>19</v>
      </c>
      <c r="B21" s="224" t="s">
        <v>524</v>
      </c>
      <c r="C21" s="224"/>
      <c r="D21" s="233" t="s">
        <v>646</v>
      </c>
      <c r="E21" s="243">
        <v>2416053</v>
      </c>
      <c r="F21" s="325" t="s">
        <v>51</v>
      </c>
      <c r="G21" s="223" t="s">
        <v>484</v>
      </c>
      <c r="H21" s="222"/>
      <c r="I21" s="242"/>
      <c r="J21" s="226"/>
      <c r="K21" s="281"/>
      <c r="L21" s="228"/>
      <c r="M21" s="220"/>
      <c r="N21" s="229"/>
      <c r="O21" s="247"/>
      <c r="P21" s="247"/>
      <c r="Q21" s="298"/>
      <c r="R21" s="298"/>
      <c r="S21" s="298"/>
      <c r="T21" s="298"/>
      <c r="U21" s="298"/>
      <c r="V21" s="298"/>
      <c r="W21" s="298"/>
      <c r="X21" s="260"/>
      <c r="Y21" s="139"/>
      <c r="Z21" s="307"/>
      <c r="AA21" s="308"/>
      <c r="AB21" s="308"/>
      <c r="AD21" s="376"/>
    </row>
    <row r="22" spans="1:35" s="170" customFormat="1" ht="22.5">
      <c r="A22" s="206">
        <v>20</v>
      </c>
      <c r="B22" s="224" t="s">
        <v>525</v>
      </c>
      <c r="C22" s="224" t="s">
        <v>287</v>
      </c>
      <c r="D22" s="233" t="s">
        <v>456</v>
      </c>
      <c r="E22" s="243" t="s">
        <v>552</v>
      </c>
      <c r="F22" s="224" t="s">
        <v>51</v>
      </c>
      <c r="G22" s="223" t="s">
        <v>485</v>
      </c>
      <c r="H22" s="222" t="s">
        <v>44</v>
      </c>
      <c r="I22" s="242">
        <v>1.1479999999999999</v>
      </c>
      <c r="J22" s="226" t="s">
        <v>295</v>
      </c>
      <c r="K22" s="281">
        <v>5090441</v>
      </c>
      <c r="L22" s="228">
        <v>2545220.5</v>
      </c>
      <c r="M22" s="220">
        <f t="shared" ref="M22:M42" si="0">K22-L22</f>
        <v>2545220.5</v>
      </c>
      <c r="N22" s="229">
        <v>0.5</v>
      </c>
      <c r="O22" s="247"/>
      <c r="P22" s="247"/>
      <c r="Q22" s="298"/>
      <c r="R22" s="298"/>
      <c r="S22" s="298">
        <v>2545220.5</v>
      </c>
      <c r="T22" s="298">
        <v>0</v>
      </c>
      <c r="U22" s="298">
        <v>0</v>
      </c>
      <c r="V22" s="298"/>
      <c r="W22" s="298"/>
      <c r="X22" s="260"/>
      <c r="Y22" s="139"/>
      <c r="Z22" s="307"/>
      <c r="AA22" s="308"/>
      <c r="AB22" s="308"/>
    </row>
    <row r="23" spans="1:35" s="170" customFormat="1" ht="22.5">
      <c r="A23" s="206">
        <v>21</v>
      </c>
      <c r="B23" s="224" t="s">
        <v>526</v>
      </c>
      <c r="C23" s="224" t="s">
        <v>287</v>
      </c>
      <c r="D23" s="233" t="s">
        <v>457</v>
      </c>
      <c r="E23" s="243" t="s">
        <v>553</v>
      </c>
      <c r="F23" s="224" t="s">
        <v>48</v>
      </c>
      <c r="G23" s="223" t="s">
        <v>486</v>
      </c>
      <c r="H23" s="222" t="s">
        <v>44</v>
      </c>
      <c r="I23" s="242">
        <v>0.85299999999999998</v>
      </c>
      <c r="J23" s="226" t="s">
        <v>295</v>
      </c>
      <c r="K23" s="281">
        <v>1296523</v>
      </c>
      <c r="L23" s="228">
        <v>713087.65</v>
      </c>
      <c r="M23" s="220">
        <f t="shared" si="0"/>
        <v>583435.35</v>
      </c>
      <c r="N23" s="229">
        <v>0.55000000000000004</v>
      </c>
      <c r="O23" s="247"/>
      <c r="P23" s="247"/>
      <c r="Q23" s="298"/>
      <c r="R23" s="298"/>
      <c r="S23" s="298">
        <v>713087.65</v>
      </c>
      <c r="T23" s="298">
        <v>0</v>
      </c>
      <c r="U23" s="298">
        <v>0</v>
      </c>
      <c r="V23" s="298"/>
      <c r="W23" s="298"/>
      <c r="X23" s="260"/>
      <c r="Y23" s="139"/>
      <c r="Z23" s="307"/>
      <c r="AA23" s="308"/>
      <c r="AB23" s="308"/>
    </row>
    <row r="24" spans="1:35" s="170" customFormat="1" ht="22.5">
      <c r="A24" s="206">
        <v>22</v>
      </c>
      <c r="B24" s="224" t="s">
        <v>527</v>
      </c>
      <c r="C24" s="224" t="s">
        <v>287</v>
      </c>
      <c r="D24" s="233" t="s">
        <v>458</v>
      </c>
      <c r="E24" s="243" t="s">
        <v>554</v>
      </c>
      <c r="F24" s="224" t="s">
        <v>56</v>
      </c>
      <c r="G24" s="223" t="s">
        <v>487</v>
      </c>
      <c r="H24" s="222" t="s">
        <v>43</v>
      </c>
      <c r="I24" s="242">
        <v>0.20300000000000001</v>
      </c>
      <c r="J24" s="226" t="s">
        <v>291</v>
      </c>
      <c r="K24" s="281">
        <v>2615042</v>
      </c>
      <c r="L24" s="228">
        <v>1307521</v>
      </c>
      <c r="M24" s="220">
        <f t="shared" si="0"/>
        <v>1307521</v>
      </c>
      <c r="N24" s="229">
        <v>0.5</v>
      </c>
      <c r="O24" s="247"/>
      <c r="P24" s="247"/>
      <c r="Q24" s="298"/>
      <c r="R24" s="298"/>
      <c r="S24" s="298">
        <v>1307521</v>
      </c>
      <c r="T24" s="298">
        <v>0</v>
      </c>
      <c r="U24" s="298">
        <v>0</v>
      </c>
      <c r="V24" s="298"/>
      <c r="W24" s="298"/>
      <c r="X24" s="260"/>
      <c r="Y24" s="139"/>
      <c r="Z24" s="307"/>
      <c r="AA24" s="308"/>
      <c r="AB24" s="308"/>
    </row>
    <row r="25" spans="1:35" s="350" customFormat="1" ht="33.75">
      <c r="A25" s="206">
        <v>23</v>
      </c>
      <c r="B25" s="206" t="s">
        <v>528</v>
      </c>
      <c r="C25" s="206"/>
      <c r="D25" s="218" t="s">
        <v>647</v>
      </c>
      <c r="E25" s="259">
        <v>2413062</v>
      </c>
      <c r="F25" s="206" t="s">
        <v>54</v>
      </c>
      <c r="G25" s="207" t="s">
        <v>488</v>
      </c>
      <c r="H25" s="205"/>
      <c r="I25" s="214"/>
      <c r="J25" s="215"/>
      <c r="K25" s="348"/>
      <c r="L25" s="216"/>
      <c r="M25" s="210"/>
      <c r="N25" s="211"/>
      <c r="O25" s="244"/>
      <c r="P25" s="244"/>
      <c r="Q25" s="258"/>
      <c r="R25" s="258"/>
      <c r="S25" s="258"/>
      <c r="T25" s="258"/>
      <c r="U25" s="258"/>
      <c r="V25" s="258"/>
      <c r="W25" s="258"/>
      <c r="X25" s="349"/>
      <c r="Y25" s="335"/>
      <c r="Z25" s="336"/>
      <c r="AA25" s="337"/>
      <c r="AB25" s="337"/>
    </row>
    <row r="26" spans="1:35" s="170" customFormat="1" ht="22.5">
      <c r="A26" s="206">
        <v>24</v>
      </c>
      <c r="B26" s="224" t="s">
        <v>529</v>
      </c>
      <c r="C26" s="224" t="s">
        <v>287</v>
      </c>
      <c r="D26" s="233" t="s">
        <v>459</v>
      </c>
      <c r="E26" s="230" t="s">
        <v>555</v>
      </c>
      <c r="F26" s="222" t="s">
        <v>47</v>
      </c>
      <c r="G26" s="223" t="s">
        <v>489</v>
      </c>
      <c r="H26" s="222" t="s">
        <v>44</v>
      </c>
      <c r="I26" s="242">
        <v>0.39700000000000002</v>
      </c>
      <c r="J26" s="226" t="s">
        <v>433</v>
      </c>
      <c r="K26" s="281">
        <v>1770584</v>
      </c>
      <c r="L26" s="228">
        <v>885292</v>
      </c>
      <c r="M26" s="220">
        <f t="shared" si="0"/>
        <v>885292</v>
      </c>
      <c r="N26" s="229">
        <v>0.5</v>
      </c>
      <c r="O26" s="247"/>
      <c r="P26" s="247"/>
      <c r="Q26" s="298"/>
      <c r="R26" s="298"/>
      <c r="S26" s="241">
        <v>885292</v>
      </c>
      <c r="T26" s="241">
        <v>0</v>
      </c>
      <c r="U26" s="241">
        <v>0</v>
      </c>
      <c r="V26" s="241"/>
      <c r="W26" s="298"/>
      <c r="X26" s="260"/>
      <c r="Y26" s="139"/>
      <c r="Z26" s="307"/>
      <c r="AA26" s="308"/>
      <c r="AB26" s="308"/>
    </row>
    <row r="27" spans="1:35" s="350" customFormat="1" ht="22.5">
      <c r="A27" s="206">
        <v>25</v>
      </c>
      <c r="B27" s="206" t="s">
        <v>530</v>
      </c>
      <c r="C27" s="206" t="s">
        <v>147</v>
      </c>
      <c r="D27" s="218" t="s">
        <v>453</v>
      </c>
      <c r="E27" s="259">
        <v>2408031</v>
      </c>
      <c r="F27" s="206" t="s">
        <v>46</v>
      </c>
      <c r="G27" s="207" t="s">
        <v>490</v>
      </c>
      <c r="H27" s="205" t="s">
        <v>43</v>
      </c>
      <c r="I27" s="214">
        <v>0.45</v>
      </c>
      <c r="J27" s="215" t="s">
        <v>432</v>
      </c>
      <c r="K27" s="348">
        <v>1590759</v>
      </c>
      <c r="L27" s="216">
        <v>795379.5</v>
      </c>
      <c r="M27" s="210">
        <f t="shared" si="0"/>
        <v>795379.5</v>
      </c>
      <c r="N27" s="211">
        <v>0.5</v>
      </c>
      <c r="O27" s="244"/>
      <c r="P27" s="244"/>
      <c r="Q27" s="258"/>
      <c r="R27" s="258"/>
      <c r="S27" s="258">
        <v>30000</v>
      </c>
      <c r="T27" s="258">
        <v>765379.5</v>
      </c>
      <c r="U27" s="258">
        <v>0</v>
      </c>
      <c r="V27" s="258"/>
      <c r="W27" s="258"/>
      <c r="X27" s="349"/>
      <c r="Y27" s="335"/>
      <c r="Z27" s="336"/>
      <c r="AA27" s="337"/>
      <c r="AB27" s="337"/>
    </row>
    <row r="28" spans="1:35" s="170" customFormat="1" ht="21" customHeight="1">
      <c r="A28" s="206">
        <v>26</v>
      </c>
      <c r="B28" s="224" t="s">
        <v>531</v>
      </c>
      <c r="C28" s="224" t="s">
        <v>287</v>
      </c>
      <c r="D28" s="233" t="s">
        <v>460</v>
      </c>
      <c r="E28" s="243" t="s">
        <v>556</v>
      </c>
      <c r="F28" s="224" t="s">
        <v>60</v>
      </c>
      <c r="G28" s="223" t="s">
        <v>491</v>
      </c>
      <c r="H28" s="222" t="s">
        <v>44</v>
      </c>
      <c r="I28" s="242">
        <v>0.67300000000000004</v>
      </c>
      <c r="J28" s="226" t="s">
        <v>436</v>
      </c>
      <c r="K28" s="281">
        <v>512391</v>
      </c>
      <c r="L28" s="228">
        <v>281815.05000000005</v>
      </c>
      <c r="M28" s="220">
        <f t="shared" si="0"/>
        <v>230575.94999999995</v>
      </c>
      <c r="N28" s="229">
        <v>0.55000000000000004</v>
      </c>
      <c r="O28" s="247"/>
      <c r="P28" s="247"/>
      <c r="Q28" s="298"/>
      <c r="R28" s="298"/>
      <c r="S28" s="298">
        <v>281815.05000000005</v>
      </c>
      <c r="T28" s="298">
        <v>0</v>
      </c>
      <c r="U28" s="298">
        <v>0</v>
      </c>
      <c r="V28" s="298"/>
      <c r="W28" s="298"/>
      <c r="X28" s="260"/>
      <c r="Y28" s="139"/>
      <c r="Z28" s="307"/>
      <c r="AA28" s="308"/>
      <c r="AB28" s="308"/>
    </row>
    <row r="29" spans="1:35" s="170" customFormat="1" ht="22.5">
      <c r="A29" s="206">
        <v>27</v>
      </c>
      <c r="B29" s="224" t="s">
        <v>532</v>
      </c>
      <c r="C29" s="224" t="s">
        <v>287</v>
      </c>
      <c r="D29" s="233" t="s">
        <v>457</v>
      </c>
      <c r="E29" s="243" t="s">
        <v>553</v>
      </c>
      <c r="F29" s="224" t="s">
        <v>48</v>
      </c>
      <c r="G29" s="223" t="s">
        <v>492</v>
      </c>
      <c r="H29" s="222" t="s">
        <v>44</v>
      </c>
      <c r="I29" s="242">
        <v>0.61599999999999999</v>
      </c>
      <c r="J29" s="226" t="s">
        <v>295</v>
      </c>
      <c r="K29" s="281">
        <v>1462016</v>
      </c>
      <c r="L29" s="228">
        <v>804108.80000000005</v>
      </c>
      <c r="M29" s="220">
        <f t="shared" si="0"/>
        <v>657907.19999999995</v>
      </c>
      <c r="N29" s="229">
        <v>0.55000000000000004</v>
      </c>
      <c r="O29" s="247"/>
      <c r="P29" s="247"/>
      <c r="Q29" s="298"/>
      <c r="R29" s="298"/>
      <c r="S29" s="298">
        <v>804108.80000000005</v>
      </c>
      <c r="T29" s="298">
        <v>0</v>
      </c>
      <c r="U29" s="298">
        <v>0</v>
      </c>
      <c r="V29" s="298"/>
      <c r="W29" s="298"/>
      <c r="X29" s="260"/>
      <c r="Y29" s="139"/>
      <c r="Z29" s="307"/>
      <c r="AA29" s="308"/>
      <c r="AB29" s="308"/>
    </row>
    <row r="30" spans="1:35" s="350" customFormat="1" ht="22.5">
      <c r="A30" s="206">
        <v>28</v>
      </c>
      <c r="B30" s="206" t="s">
        <v>533</v>
      </c>
      <c r="C30" s="206" t="s">
        <v>147</v>
      </c>
      <c r="D30" s="218" t="s">
        <v>206</v>
      </c>
      <c r="E30" s="208" t="s">
        <v>207</v>
      </c>
      <c r="F30" s="205" t="s">
        <v>46</v>
      </c>
      <c r="G30" s="207" t="s">
        <v>493</v>
      </c>
      <c r="H30" s="205" t="s">
        <v>44</v>
      </c>
      <c r="I30" s="214">
        <v>0.76</v>
      </c>
      <c r="J30" s="215" t="s">
        <v>565</v>
      </c>
      <c r="K30" s="348">
        <v>5112100</v>
      </c>
      <c r="L30" s="216">
        <v>2556050</v>
      </c>
      <c r="M30" s="210">
        <f t="shared" si="0"/>
        <v>2556050</v>
      </c>
      <c r="N30" s="211">
        <v>0.5</v>
      </c>
      <c r="O30" s="244"/>
      <c r="P30" s="244"/>
      <c r="Q30" s="351"/>
      <c r="R30" s="351"/>
      <c r="S30" s="217">
        <v>822516.5</v>
      </c>
      <c r="T30" s="217">
        <v>866766.5</v>
      </c>
      <c r="U30" s="217">
        <v>866767</v>
      </c>
      <c r="V30" s="217"/>
      <c r="W30" s="258"/>
      <c r="X30" s="349"/>
      <c r="Y30" s="335"/>
      <c r="Z30" s="336"/>
      <c r="AA30" s="337"/>
      <c r="AB30" s="337"/>
    </row>
    <row r="31" spans="1:35" s="170" customFormat="1" ht="23.25" thickBot="1">
      <c r="A31" s="206">
        <v>29</v>
      </c>
      <c r="B31" s="224" t="s">
        <v>534</v>
      </c>
      <c r="C31" s="224" t="s">
        <v>287</v>
      </c>
      <c r="D31" s="233" t="s">
        <v>461</v>
      </c>
      <c r="E31" s="243">
        <v>2408021</v>
      </c>
      <c r="F31" s="224" t="s">
        <v>46</v>
      </c>
      <c r="G31" s="223" t="s">
        <v>494</v>
      </c>
      <c r="H31" s="222" t="s">
        <v>43</v>
      </c>
      <c r="I31" s="242">
        <v>0.51</v>
      </c>
      <c r="J31" s="226" t="s">
        <v>291</v>
      </c>
      <c r="K31" s="281">
        <v>3840455</v>
      </c>
      <c r="L31" s="228">
        <v>1920227.5</v>
      </c>
      <c r="M31" s="220">
        <f t="shared" si="0"/>
        <v>1920227.5</v>
      </c>
      <c r="N31" s="229">
        <v>0.5</v>
      </c>
      <c r="O31" s="247"/>
      <c r="P31" s="247"/>
      <c r="Q31" s="298"/>
      <c r="R31" s="298"/>
      <c r="S31" s="298">
        <v>1920227.5</v>
      </c>
      <c r="T31" s="298">
        <v>0</v>
      </c>
      <c r="U31" s="298">
        <v>0</v>
      </c>
      <c r="V31" s="298"/>
      <c r="W31" s="298"/>
      <c r="X31" s="260"/>
      <c r="Y31" s="139"/>
      <c r="Z31" s="307"/>
      <c r="AA31" s="308"/>
      <c r="AB31" s="308"/>
    </row>
    <row r="32" spans="1:35" s="169" customFormat="1" ht="13.5" thickTop="1" thickBot="1">
      <c r="A32" s="206">
        <v>30</v>
      </c>
      <c r="B32" s="224" t="s">
        <v>535</v>
      </c>
      <c r="C32" s="224" t="s">
        <v>287</v>
      </c>
      <c r="D32" s="233" t="s">
        <v>332</v>
      </c>
      <c r="E32" s="230" t="s">
        <v>414</v>
      </c>
      <c r="F32" s="222" t="s">
        <v>141</v>
      </c>
      <c r="G32" s="223" t="s">
        <v>495</v>
      </c>
      <c r="H32" s="222" t="s">
        <v>204</v>
      </c>
      <c r="I32" s="242">
        <v>0.48</v>
      </c>
      <c r="J32" s="226" t="s">
        <v>430</v>
      </c>
      <c r="K32" s="281">
        <v>2000000</v>
      </c>
      <c r="L32" s="228">
        <v>1000000</v>
      </c>
      <c r="M32" s="220">
        <f t="shared" si="0"/>
        <v>1000000</v>
      </c>
      <c r="N32" s="229">
        <v>0.5</v>
      </c>
      <c r="O32" s="247"/>
      <c r="P32" s="247"/>
      <c r="Q32" s="298"/>
      <c r="R32" s="298"/>
      <c r="S32" s="298">
        <v>1000000</v>
      </c>
      <c r="T32" s="298">
        <v>0</v>
      </c>
      <c r="U32" s="298">
        <v>0</v>
      </c>
      <c r="V32" s="298"/>
      <c r="W32" s="298"/>
      <c r="X32" s="260"/>
      <c r="Y32" s="139"/>
      <c r="Z32" s="307"/>
      <c r="AA32" s="308"/>
      <c r="AB32" s="308"/>
      <c r="AC32" s="166"/>
      <c r="AD32" s="166"/>
      <c r="AE32" s="167"/>
      <c r="AF32" s="166"/>
      <c r="AG32" s="168"/>
      <c r="AH32" s="168"/>
      <c r="AI32" s="168"/>
    </row>
    <row r="33" spans="1:35" s="169" customFormat="1" ht="23.25" thickTop="1">
      <c r="A33" s="206">
        <v>31</v>
      </c>
      <c r="B33" s="224" t="s">
        <v>536</v>
      </c>
      <c r="C33" s="224" t="s">
        <v>287</v>
      </c>
      <c r="D33" s="233" t="s">
        <v>462</v>
      </c>
      <c r="E33" s="230" t="s">
        <v>557</v>
      </c>
      <c r="F33" s="222" t="s">
        <v>60</v>
      </c>
      <c r="G33" s="223" t="s">
        <v>496</v>
      </c>
      <c r="H33" s="222" t="s">
        <v>44</v>
      </c>
      <c r="I33" s="242">
        <v>0.35099999999999998</v>
      </c>
      <c r="J33" s="226" t="s">
        <v>430</v>
      </c>
      <c r="K33" s="281">
        <v>343039</v>
      </c>
      <c r="L33" s="228">
        <v>171519.5</v>
      </c>
      <c r="M33" s="220">
        <f t="shared" si="0"/>
        <v>171519.5</v>
      </c>
      <c r="N33" s="229">
        <v>0.5</v>
      </c>
      <c r="O33" s="247"/>
      <c r="P33" s="247"/>
      <c r="Q33" s="298"/>
      <c r="R33" s="298"/>
      <c r="S33" s="298">
        <v>171519.5</v>
      </c>
      <c r="T33" s="298">
        <v>0</v>
      </c>
      <c r="U33" s="298">
        <v>0</v>
      </c>
      <c r="V33" s="298"/>
      <c r="W33" s="298"/>
      <c r="X33" s="260"/>
      <c r="Y33" s="139"/>
      <c r="Z33" s="307"/>
      <c r="AA33" s="308"/>
      <c r="AB33" s="308"/>
      <c r="AC33" s="166"/>
      <c r="AD33" s="166"/>
      <c r="AE33" s="167"/>
      <c r="AF33" s="166"/>
      <c r="AG33" s="168"/>
      <c r="AH33" s="168"/>
      <c r="AI33" s="168"/>
    </row>
    <row r="34" spans="1:35" s="170" customFormat="1" ht="22.5">
      <c r="A34" s="206">
        <v>32</v>
      </c>
      <c r="B34" s="224" t="s">
        <v>537</v>
      </c>
      <c r="C34" s="224" t="s">
        <v>287</v>
      </c>
      <c r="D34" s="233" t="s">
        <v>194</v>
      </c>
      <c r="E34" s="230" t="s">
        <v>72</v>
      </c>
      <c r="F34" s="222" t="s">
        <v>54</v>
      </c>
      <c r="G34" s="223" t="s">
        <v>497</v>
      </c>
      <c r="H34" s="222" t="s">
        <v>44</v>
      </c>
      <c r="I34" s="242">
        <v>0.26200000000000001</v>
      </c>
      <c r="J34" s="226" t="s">
        <v>325</v>
      </c>
      <c r="K34" s="281">
        <v>1761140</v>
      </c>
      <c r="L34" s="228">
        <v>880570</v>
      </c>
      <c r="M34" s="220">
        <f t="shared" si="0"/>
        <v>880570</v>
      </c>
      <c r="N34" s="229">
        <v>0.5</v>
      </c>
      <c r="O34" s="247"/>
      <c r="P34" s="298"/>
      <c r="Q34" s="298"/>
      <c r="R34" s="298"/>
      <c r="S34" s="241">
        <v>880570</v>
      </c>
      <c r="T34" s="241">
        <v>0</v>
      </c>
      <c r="U34" s="241">
        <v>0</v>
      </c>
      <c r="V34" s="241"/>
      <c r="W34" s="298"/>
      <c r="X34" s="260"/>
      <c r="Y34" s="139"/>
      <c r="Z34" s="307"/>
      <c r="AA34" s="308"/>
      <c r="AB34" s="308"/>
    </row>
    <row r="35" spans="1:35" s="380" customFormat="1" ht="41.25" customHeight="1">
      <c r="A35" s="206">
        <v>33</v>
      </c>
      <c r="B35" s="224" t="s">
        <v>538</v>
      </c>
      <c r="C35" s="224"/>
      <c r="D35" s="233" t="s">
        <v>641</v>
      </c>
      <c r="E35" s="243" t="s">
        <v>558</v>
      </c>
      <c r="F35" s="224" t="s">
        <v>59</v>
      </c>
      <c r="G35" s="223" t="s">
        <v>498</v>
      </c>
      <c r="H35" s="222"/>
      <c r="I35" s="242"/>
      <c r="J35" s="226"/>
      <c r="K35" s="281"/>
      <c r="L35" s="228"/>
      <c r="M35" s="220"/>
      <c r="N35" s="229"/>
      <c r="O35" s="247"/>
      <c r="P35" s="247"/>
      <c r="Q35" s="298"/>
      <c r="R35" s="298"/>
      <c r="S35" s="298"/>
      <c r="T35" s="298"/>
      <c r="U35" s="298"/>
      <c r="V35" s="298"/>
      <c r="W35" s="298"/>
      <c r="X35" s="260"/>
      <c r="Y35" s="139"/>
      <c r="Z35" s="307"/>
      <c r="AA35" s="308"/>
      <c r="AB35" s="308"/>
    </row>
    <row r="36" spans="1:35" s="350" customFormat="1" ht="22.5">
      <c r="A36" s="206">
        <v>34</v>
      </c>
      <c r="B36" s="206" t="s">
        <v>539</v>
      </c>
      <c r="C36" s="206" t="s">
        <v>147</v>
      </c>
      <c r="D36" s="218" t="s">
        <v>463</v>
      </c>
      <c r="E36" s="259">
        <v>2408052</v>
      </c>
      <c r="F36" s="206" t="s">
        <v>46</v>
      </c>
      <c r="G36" s="207" t="s">
        <v>499</v>
      </c>
      <c r="H36" s="205" t="s">
        <v>44</v>
      </c>
      <c r="I36" s="214">
        <v>0.998</v>
      </c>
      <c r="J36" s="215" t="s">
        <v>448</v>
      </c>
      <c r="K36" s="348">
        <v>3687701</v>
      </c>
      <c r="L36" s="216">
        <v>1843850.5</v>
      </c>
      <c r="M36" s="210">
        <f t="shared" si="0"/>
        <v>1843850.5</v>
      </c>
      <c r="N36" s="211">
        <v>0.5</v>
      </c>
      <c r="O36" s="244"/>
      <c r="P36" s="244"/>
      <c r="Q36" s="258"/>
      <c r="R36" s="258"/>
      <c r="S36" s="258">
        <v>67650</v>
      </c>
      <c r="T36" s="258">
        <v>1776200.5</v>
      </c>
      <c r="U36" s="258">
        <v>0</v>
      </c>
      <c r="V36" s="258"/>
      <c r="W36" s="258"/>
      <c r="X36" s="349"/>
      <c r="Y36" s="335"/>
      <c r="Z36" s="336"/>
      <c r="AA36" s="337"/>
      <c r="AB36" s="337"/>
    </row>
    <row r="37" spans="1:35" s="170" customFormat="1" ht="22.5">
      <c r="A37" s="206">
        <v>35</v>
      </c>
      <c r="B37" s="224" t="s">
        <v>540</v>
      </c>
      <c r="C37" s="224" t="s">
        <v>287</v>
      </c>
      <c r="D37" s="233" t="s">
        <v>464</v>
      </c>
      <c r="E37" s="243">
        <v>2403122</v>
      </c>
      <c r="F37" s="224" t="s">
        <v>56</v>
      </c>
      <c r="G37" s="223" t="s">
        <v>500</v>
      </c>
      <c r="H37" s="222" t="s">
        <v>44</v>
      </c>
      <c r="I37" s="242">
        <v>0.43</v>
      </c>
      <c r="J37" s="226" t="s">
        <v>436</v>
      </c>
      <c r="K37" s="281">
        <v>393914</v>
      </c>
      <c r="L37" s="228">
        <v>216652.7</v>
      </c>
      <c r="M37" s="220">
        <f t="shared" si="0"/>
        <v>177261.3</v>
      </c>
      <c r="N37" s="229">
        <v>0.55000000000000004</v>
      </c>
      <c r="O37" s="247"/>
      <c r="P37" s="247"/>
      <c r="Q37" s="298"/>
      <c r="R37" s="298"/>
      <c r="S37" s="298">
        <v>216652.7</v>
      </c>
      <c r="T37" s="298">
        <v>0</v>
      </c>
      <c r="U37" s="298">
        <v>0</v>
      </c>
      <c r="V37" s="298"/>
      <c r="W37" s="298"/>
      <c r="X37" s="260"/>
      <c r="Y37" s="139"/>
      <c r="Z37" s="307"/>
      <c r="AA37" s="308"/>
      <c r="AB37" s="308"/>
    </row>
    <row r="38" spans="1:35" s="360" customFormat="1" ht="44.25" customHeight="1">
      <c r="A38" s="206">
        <v>36</v>
      </c>
      <c r="B38" s="206" t="s">
        <v>541</v>
      </c>
      <c r="C38" s="206"/>
      <c r="D38" s="218" t="s">
        <v>642</v>
      </c>
      <c r="E38" s="259" t="s">
        <v>415</v>
      </c>
      <c r="F38" s="206" t="s">
        <v>50</v>
      </c>
      <c r="G38" s="207" t="s">
        <v>501</v>
      </c>
      <c r="H38" s="205"/>
      <c r="I38" s="214"/>
      <c r="J38" s="215"/>
      <c r="K38" s="348"/>
      <c r="L38" s="216"/>
      <c r="M38" s="210"/>
      <c r="N38" s="211"/>
      <c r="O38" s="244"/>
      <c r="P38" s="244"/>
      <c r="Q38" s="258"/>
      <c r="R38" s="258"/>
      <c r="S38" s="258"/>
      <c r="T38" s="258"/>
      <c r="U38" s="258"/>
      <c r="V38" s="258"/>
      <c r="W38" s="258"/>
      <c r="X38" s="349"/>
      <c r="Y38" s="335"/>
      <c r="Z38" s="336"/>
      <c r="AA38" s="337"/>
      <c r="AB38" s="337"/>
    </row>
    <row r="39" spans="1:35" s="170" customFormat="1" ht="22.5">
      <c r="A39" s="206">
        <v>37</v>
      </c>
      <c r="B39" s="224" t="s">
        <v>542</v>
      </c>
      <c r="C39" s="224" t="s">
        <v>287</v>
      </c>
      <c r="D39" s="233" t="s">
        <v>465</v>
      </c>
      <c r="E39" s="243" t="s">
        <v>559</v>
      </c>
      <c r="F39" s="224" t="s">
        <v>54</v>
      </c>
      <c r="G39" s="223" t="s">
        <v>502</v>
      </c>
      <c r="H39" s="222" t="s">
        <v>43</v>
      </c>
      <c r="I39" s="242">
        <v>0.25</v>
      </c>
      <c r="J39" s="226" t="s">
        <v>325</v>
      </c>
      <c r="K39" s="281">
        <v>855484</v>
      </c>
      <c r="L39" s="228">
        <v>427742</v>
      </c>
      <c r="M39" s="220">
        <f t="shared" si="0"/>
        <v>427742</v>
      </c>
      <c r="N39" s="229">
        <v>0.5</v>
      </c>
      <c r="O39" s="247"/>
      <c r="P39" s="247"/>
      <c r="Q39" s="298"/>
      <c r="R39" s="298"/>
      <c r="S39" s="298">
        <v>427742</v>
      </c>
      <c r="T39" s="298">
        <v>0</v>
      </c>
      <c r="U39" s="298">
        <v>0</v>
      </c>
      <c r="V39" s="298"/>
      <c r="W39" s="298"/>
      <c r="X39" s="260"/>
      <c r="Y39" s="139"/>
      <c r="Z39" s="307"/>
      <c r="AA39" s="308"/>
      <c r="AB39" s="308"/>
    </row>
    <row r="40" spans="1:35" s="350" customFormat="1" ht="22.5">
      <c r="A40" s="206">
        <v>38</v>
      </c>
      <c r="B40" s="206" t="s">
        <v>543</v>
      </c>
      <c r="C40" s="206" t="s">
        <v>147</v>
      </c>
      <c r="D40" s="207" t="s">
        <v>334</v>
      </c>
      <c r="E40" s="259" t="s">
        <v>416</v>
      </c>
      <c r="F40" s="206" t="s">
        <v>62</v>
      </c>
      <c r="G40" s="207" t="s">
        <v>503</v>
      </c>
      <c r="H40" s="205" t="s">
        <v>44</v>
      </c>
      <c r="I40" s="214">
        <v>0.307</v>
      </c>
      <c r="J40" s="215" t="s">
        <v>432</v>
      </c>
      <c r="K40" s="348">
        <v>597124</v>
      </c>
      <c r="L40" s="216">
        <v>298562</v>
      </c>
      <c r="M40" s="210">
        <f t="shared" si="0"/>
        <v>298562</v>
      </c>
      <c r="N40" s="211">
        <v>0.5</v>
      </c>
      <c r="O40" s="244"/>
      <c r="P40" s="244"/>
      <c r="Q40" s="258"/>
      <c r="R40" s="258"/>
      <c r="S40" s="258">
        <v>149281</v>
      </c>
      <c r="T40" s="258">
        <v>149281</v>
      </c>
      <c r="U40" s="258">
        <v>0</v>
      </c>
      <c r="V40" s="258"/>
      <c r="W40" s="258"/>
      <c r="X40" s="349"/>
      <c r="Y40" s="335"/>
      <c r="Z40" s="336"/>
      <c r="AA40" s="337"/>
      <c r="AB40" s="337"/>
    </row>
    <row r="41" spans="1:35" s="380" customFormat="1" ht="45.75" thickBot="1">
      <c r="A41" s="206">
        <v>39</v>
      </c>
      <c r="B41" s="224" t="s">
        <v>544</v>
      </c>
      <c r="C41" s="224"/>
      <c r="D41" s="233" t="s">
        <v>645</v>
      </c>
      <c r="E41" s="243" t="s">
        <v>560</v>
      </c>
      <c r="F41" s="224" t="s">
        <v>65</v>
      </c>
      <c r="G41" s="223" t="s">
        <v>504</v>
      </c>
      <c r="H41" s="222"/>
      <c r="I41" s="242"/>
      <c r="J41" s="226"/>
      <c r="K41" s="281"/>
      <c r="L41" s="228"/>
      <c r="M41" s="220"/>
      <c r="N41" s="229"/>
      <c r="O41" s="247"/>
      <c r="P41" s="247"/>
      <c r="Q41" s="298"/>
      <c r="R41" s="298"/>
      <c r="S41" s="298"/>
      <c r="T41" s="298"/>
      <c r="U41" s="298"/>
      <c r="V41" s="298"/>
      <c r="W41" s="298"/>
      <c r="X41" s="260"/>
      <c r="Y41" s="139"/>
      <c r="Z41" s="307"/>
      <c r="AA41" s="308"/>
      <c r="AB41" s="308"/>
    </row>
    <row r="42" spans="1:35" s="169" customFormat="1" ht="23.25" thickTop="1">
      <c r="A42" s="206">
        <v>40</v>
      </c>
      <c r="B42" s="224" t="s">
        <v>545</v>
      </c>
      <c r="C42" s="333" t="s">
        <v>287</v>
      </c>
      <c r="D42" s="233" t="s">
        <v>455</v>
      </c>
      <c r="E42" s="230" t="s">
        <v>561</v>
      </c>
      <c r="F42" s="222" t="s">
        <v>51</v>
      </c>
      <c r="G42" s="223" t="s">
        <v>505</v>
      </c>
      <c r="H42" s="222" t="s">
        <v>44</v>
      </c>
      <c r="I42" s="242">
        <v>0.43</v>
      </c>
      <c r="J42" s="226" t="s">
        <v>291</v>
      </c>
      <c r="K42" s="281">
        <v>804309</v>
      </c>
      <c r="L42" s="228">
        <v>402154.5</v>
      </c>
      <c r="M42" s="220">
        <f t="shared" si="0"/>
        <v>402154.5</v>
      </c>
      <c r="N42" s="229">
        <v>0.5</v>
      </c>
      <c r="O42" s="247"/>
      <c r="P42" s="247"/>
      <c r="Q42" s="298"/>
      <c r="R42" s="298"/>
      <c r="S42" s="298">
        <v>402154.5</v>
      </c>
      <c r="T42" s="298">
        <v>0</v>
      </c>
      <c r="U42" s="298">
        <v>0</v>
      </c>
      <c r="V42" s="298"/>
      <c r="W42" s="298"/>
      <c r="X42" s="260"/>
      <c r="Y42" s="139"/>
      <c r="Z42" s="307"/>
      <c r="AA42" s="308"/>
      <c r="AB42" s="308"/>
      <c r="AC42" s="166"/>
      <c r="AD42" s="166"/>
      <c r="AE42" s="167"/>
      <c r="AF42" s="166"/>
      <c r="AG42" s="168"/>
      <c r="AH42" s="168"/>
      <c r="AI42" s="168"/>
    </row>
    <row r="43" spans="1:35" s="309" customFormat="1" ht="20.100000000000001" customHeight="1">
      <c r="A43" s="433" t="s">
        <v>41</v>
      </c>
      <c r="B43" s="434"/>
      <c r="C43" s="434"/>
      <c r="D43" s="434"/>
      <c r="E43" s="434"/>
      <c r="F43" s="434"/>
      <c r="G43" s="434"/>
      <c r="H43" s="435"/>
      <c r="I43" s="235">
        <f>SUM(I3:I42)</f>
        <v>9.1180000000000003</v>
      </c>
      <c r="J43" s="385" t="s">
        <v>14</v>
      </c>
      <c r="K43" s="285">
        <f>SUM(K3:K42)</f>
        <v>33733022</v>
      </c>
      <c r="L43" s="285">
        <f>SUM(L3:L42)</f>
        <v>17049753.199999999</v>
      </c>
      <c r="M43" s="285">
        <f>SUM(M3:M42)</f>
        <v>16683268.800000001</v>
      </c>
      <c r="N43" s="236" t="s">
        <v>14</v>
      </c>
      <c r="O43" s="220">
        <f t="shared" ref="O43:X43" si="1">SUM(O3:O42)</f>
        <v>0</v>
      </c>
      <c r="P43" s="220">
        <f t="shared" si="1"/>
        <v>0</v>
      </c>
      <c r="Q43" s="220">
        <f t="shared" si="1"/>
        <v>0</v>
      </c>
      <c r="R43" s="220">
        <f t="shared" si="1"/>
        <v>0</v>
      </c>
      <c r="S43" s="220">
        <f t="shared" si="1"/>
        <v>12625358.699999999</v>
      </c>
      <c r="T43" s="220">
        <f t="shared" si="1"/>
        <v>3557627.5</v>
      </c>
      <c r="U43" s="220">
        <f t="shared" si="1"/>
        <v>866767</v>
      </c>
      <c r="V43" s="220">
        <f t="shared" si="1"/>
        <v>0</v>
      </c>
      <c r="W43" s="220">
        <f t="shared" si="1"/>
        <v>0</v>
      </c>
      <c r="X43" s="220">
        <f t="shared" si="1"/>
        <v>0</v>
      </c>
      <c r="Y43" s="139" t="b">
        <f>L43=SUM(O43:X43)</f>
        <v>1</v>
      </c>
      <c r="Z43" s="307">
        <f>ROUND(L43/K43,4)</f>
        <v>0.50539999999999996</v>
      </c>
      <c r="AA43" s="308"/>
      <c r="AB43" s="308" t="b">
        <f>K43=L43+M43</f>
        <v>1</v>
      </c>
    </row>
    <row r="44" spans="1:35" s="309" customFormat="1" ht="20.100000000000001" customHeight="1">
      <c r="A44" s="433" t="s">
        <v>35</v>
      </c>
      <c r="B44" s="434"/>
      <c r="C44" s="434"/>
      <c r="D44" s="434"/>
      <c r="E44" s="434"/>
      <c r="F44" s="434"/>
      <c r="G44" s="434"/>
      <c r="H44" s="435"/>
      <c r="I44" s="235">
        <f>SUMIF($C$3:$C$42,"N",I3:I42)</f>
        <v>6.6029999999999998</v>
      </c>
      <c r="J44" s="385" t="s">
        <v>14</v>
      </c>
      <c r="K44" s="285">
        <f>SUMIF($C$3:$C$42,"N",K3:K42)</f>
        <v>22745338</v>
      </c>
      <c r="L44" s="285">
        <f>SUMIF($C$3:$C$42,"N",L3:L42)</f>
        <v>11555911.199999999</v>
      </c>
      <c r="M44" s="285">
        <f>SUMIF($C$3:$C$42,"N",M3:M42)</f>
        <v>11189426.800000001</v>
      </c>
      <c r="N44" s="236" t="s">
        <v>14</v>
      </c>
      <c r="O44" s="220">
        <f t="shared" ref="O44:X44" si="2">SUMIF($C$3:$C$42,"N",O3:O42)</f>
        <v>0</v>
      </c>
      <c r="P44" s="220">
        <f t="shared" si="2"/>
        <v>0</v>
      </c>
      <c r="Q44" s="220">
        <f t="shared" si="2"/>
        <v>0</v>
      </c>
      <c r="R44" s="220">
        <f t="shared" si="2"/>
        <v>0</v>
      </c>
      <c r="S44" s="220">
        <f t="shared" si="2"/>
        <v>11555911.199999999</v>
      </c>
      <c r="T44" s="220">
        <f t="shared" si="2"/>
        <v>0</v>
      </c>
      <c r="U44" s="220">
        <f t="shared" si="2"/>
        <v>0</v>
      </c>
      <c r="V44" s="220">
        <f t="shared" si="2"/>
        <v>0</v>
      </c>
      <c r="W44" s="220">
        <f t="shared" si="2"/>
        <v>0</v>
      </c>
      <c r="X44" s="220">
        <f t="shared" si="2"/>
        <v>0</v>
      </c>
      <c r="Y44" s="139" t="b">
        <f>L44=SUM(O44:X44)</f>
        <v>1</v>
      </c>
      <c r="Z44" s="307">
        <f>ROUND(L44/K44,4)</f>
        <v>0.5081</v>
      </c>
      <c r="AA44" s="308"/>
      <c r="AB44" s="308" t="b">
        <f>K44=L44+M44</f>
        <v>1</v>
      </c>
    </row>
    <row r="45" spans="1:35" s="309" customFormat="1" ht="20.100000000000001" customHeight="1">
      <c r="A45" s="433" t="s">
        <v>36</v>
      </c>
      <c r="B45" s="434"/>
      <c r="C45" s="434"/>
      <c r="D45" s="434"/>
      <c r="E45" s="434"/>
      <c r="F45" s="434"/>
      <c r="G45" s="434"/>
      <c r="H45" s="435"/>
      <c r="I45" s="235">
        <f>SUMIF($C$3:$C$42,"W",I3:I42)</f>
        <v>2.5150000000000001</v>
      </c>
      <c r="J45" s="385" t="s">
        <v>14</v>
      </c>
      <c r="K45" s="285">
        <f>SUMIF($C$3:$C$42,"W",K3:K42)</f>
        <v>10987684</v>
      </c>
      <c r="L45" s="285">
        <f>SUMIF($C$3:$C$42,"W",L3:L42)</f>
        <v>5493842</v>
      </c>
      <c r="M45" s="285">
        <f>SUMIF($C$3:$C$42,"W",M3:M42)</f>
        <v>5493842</v>
      </c>
      <c r="N45" s="236" t="s">
        <v>14</v>
      </c>
      <c r="O45" s="220">
        <f t="shared" ref="O45:X45" si="3">SUMIF($C$3:$C$42,"W",O3:O42)</f>
        <v>0</v>
      </c>
      <c r="P45" s="220">
        <f t="shared" si="3"/>
        <v>0</v>
      </c>
      <c r="Q45" s="220">
        <f t="shared" si="3"/>
        <v>0</v>
      </c>
      <c r="R45" s="220">
        <f t="shared" si="3"/>
        <v>0</v>
      </c>
      <c r="S45" s="220">
        <f t="shared" si="3"/>
        <v>1069447.5</v>
      </c>
      <c r="T45" s="220">
        <f t="shared" si="3"/>
        <v>3557627.5</v>
      </c>
      <c r="U45" s="220">
        <f t="shared" si="3"/>
        <v>866767</v>
      </c>
      <c r="V45" s="220">
        <f t="shared" si="3"/>
        <v>0</v>
      </c>
      <c r="W45" s="220">
        <f t="shared" si="3"/>
        <v>0</v>
      </c>
      <c r="X45" s="220">
        <f t="shared" si="3"/>
        <v>0</v>
      </c>
      <c r="Y45" s="139" t="b">
        <f>L45=SUM(O45:X45)</f>
        <v>1</v>
      </c>
      <c r="Z45" s="307">
        <f>ROUND(L45/K45,4)</f>
        <v>0.5</v>
      </c>
      <c r="AA45" s="308"/>
      <c r="AB45" s="308" t="b">
        <f>K45=L45+M45</f>
        <v>1</v>
      </c>
    </row>
    <row r="46" spans="1:35" s="305" customFormat="1" ht="13.9" customHeight="1">
      <c r="K46" s="310"/>
      <c r="M46" s="310"/>
    </row>
    <row r="47" spans="1:35" ht="20.45" customHeight="1">
      <c r="A47" s="442" t="s">
        <v>23</v>
      </c>
      <c r="B47" s="445"/>
      <c r="C47" s="445"/>
      <c r="D47" s="445"/>
      <c r="E47" s="323"/>
      <c r="F47" s="139"/>
      <c r="G47" s="323"/>
      <c r="H47" s="323"/>
      <c r="I47" s="323"/>
      <c r="J47" s="139"/>
      <c r="K47" s="311"/>
      <c r="L47" s="323"/>
      <c r="M47" s="311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139"/>
      <c r="Z47" s="139"/>
      <c r="AA47" s="139"/>
      <c r="AB47" s="308"/>
    </row>
    <row r="48" spans="1:35" ht="12" customHeight="1">
      <c r="A48" s="442" t="s">
        <v>22</v>
      </c>
      <c r="B48" s="443"/>
      <c r="C48" s="443"/>
      <c r="D48" s="443"/>
      <c r="E48" s="323"/>
      <c r="F48" s="139"/>
      <c r="G48" s="323"/>
      <c r="H48" s="323"/>
      <c r="I48" s="323"/>
      <c r="J48" s="139"/>
      <c r="K48" s="311"/>
      <c r="L48" s="312"/>
      <c r="M48" s="311"/>
      <c r="N48" s="139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139"/>
      <c r="Z48" s="139"/>
      <c r="AA48" s="139"/>
      <c r="AB48" s="308"/>
    </row>
    <row r="49" spans="1:28" ht="12.75" customHeight="1">
      <c r="A49" s="442" t="s">
        <v>32</v>
      </c>
      <c r="B49" s="444"/>
      <c r="C49" s="444"/>
      <c r="D49" s="323"/>
      <c r="E49" s="323"/>
      <c r="F49" s="139"/>
      <c r="G49" s="323"/>
      <c r="H49" s="323"/>
      <c r="I49" s="323"/>
      <c r="J49" s="139"/>
      <c r="K49" s="311"/>
      <c r="L49" s="323"/>
      <c r="M49" s="311"/>
      <c r="N49" s="139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139"/>
      <c r="Z49" s="139"/>
      <c r="AA49" s="139"/>
      <c r="AB49" s="308"/>
    </row>
    <row r="50" spans="1:28" ht="12.75" customHeight="1">
      <c r="A50" s="313"/>
      <c r="B50" s="323"/>
      <c r="C50" s="323"/>
      <c r="D50" s="323"/>
      <c r="E50" s="323"/>
      <c r="F50" s="139"/>
      <c r="G50" s="323"/>
      <c r="H50" s="323"/>
      <c r="I50" s="323"/>
      <c r="J50" s="139"/>
      <c r="K50" s="311"/>
      <c r="L50" s="323"/>
      <c r="M50" s="311"/>
      <c r="N50" s="139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139"/>
      <c r="Z50" s="139"/>
      <c r="AA50" s="139"/>
      <c r="AB50" s="139"/>
    </row>
    <row r="51" spans="1:28">
      <c r="A51" s="100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2023-05-30T12:40:19Z</cp:lastPrinted>
  <dcterms:created xsi:type="dcterms:W3CDTF">2019-02-25T10:53:14Z</dcterms:created>
  <dcterms:modified xsi:type="dcterms:W3CDTF">2023-11-20T07:41:00Z</dcterms:modified>
</cp:coreProperties>
</file>