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/>
  <mc:AlternateContent xmlns:mc="http://schemas.openxmlformats.org/markup-compatibility/2006">
    <mc:Choice Requires="x15">
      <x15ac:absPath xmlns:x15ac="http://schemas.microsoft.com/office/spreadsheetml/2010/11/ac" url="D:\paliswitj\Desktop\"/>
    </mc:Choice>
  </mc:AlternateContent>
  <xr:revisionPtr revIDLastSave="0" documentId="8_{2F6656E8-E877-4142-929B-FE4E258A8D7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TERC - &quot;nazwa woj&quot;" sheetId="7" r:id="rId1"/>
    <sheet name="pow podst" sheetId="3" r:id="rId2"/>
    <sheet name="gm podst" sheetId="13" r:id="rId3"/>
    <sheet name="pow rez" sheetId="14" r:id="rId4"/>
    <sheet name="gm rez" sheetId="15" r:id="rId5"/>
  </sheets>
  <definedNames>
    <definedName name="_xlnm._FilterDatabase" localSheetId="2" hidden="1">'gm podst'!$A$2:$S$24</definedName>
    <definedName name="_xlnm.Print_Area" localSheetId="2">'gm podst'!$A$1:$O$27</definedName>
    <definedName name="_xlnm.Print_Area" localSheetId="4">'gm rez'!$A$1:$O$20</definedName>
    <definedName name="_xlnm.Print_Area" localSheetId="1">'pow podst'!$A$1:$N$18</definedName>
    <definedName name="_xlnm.Print_Area" localSheetId="3">'pow rez'!$A$1:$N$13</definedName>
    <definedName name="_xlnm.Print_Area" localSheetId="0">'TERC - "nazwa woj"'!$A$1:$G$24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O15" i="15" l="1"/>
  <c r="P15" i="15" s="1"/>
  <c r="L14" i="15"/>
  <c r="L12" i="15"/>
  <c r="L11" i="15"/>
  <c r="L9" i="15"/>
  <c r="L8" i="15"/>
  <c r="L7" i="15"/>
  <c r="L6" i="15"/>
  <c r="L5" i="15"/>
  <c r="L4" i="15"/>
  <c r="L3" i="15"/>
  <c r="K8" i="14"/>
  <c r="K7" i="14"/>
  <c r="K6" i="14"/>
  <c r="K5" i="14"/>
  <c r="K4" i="14"/>
  <c r="K3" i="14"/>
  <c r="L7" i="14" l="1"/>
  <c r="S7" i="14" s="1"/>
  <c r="L3" i="14"/>
  <c r="S3" i="14" s="1"/>
  <c r="L5" i="14"/>
  <c r="S5" i="14" s="1"/>
  <c r="O3" i="15"/>
  <c r="Q3" i="15" s="1"/>
  <c r="R3" i="15"/>
  <c r="S3" i="15" s="1"/>
  <c r="M4" i="15"/>
  <c r="T4" i="15" s="1"/>
  <c r="O5" i="15"/>
  <c r="Q5" i="15" s="1"/>
  <c r="R5" i="15"/>
  <c r="S5" i="15" s="1"/>
  <c r="M6" i="15"/>
  <c r="T6" i="15" s="1"/>
  <c r="O7" i="15"/>
  <c r="Q7" i="15" s="1"/>
  <c r="R7" i="15"/>
  <c r="S7" i="15" s="1"/>
  <c r="M8" i="15"/>
  <c r="T8" i="15" s="1"/>
  <c r="O9" i="15"/>
  <c r="Q9" i="15" s="1"/>
  <c r="R9" i="15"/>
  <c r="S9" i="15" s="1"/>
  <c r="T10" i="15"/>
  <c r="O11" i="15"/>
  <c r="Q11" i="15" s="1"/>
  <c r="R11" i="15"/>
  <c r="S11" i="15" s="1"/>
  <c r="M12" i="15"/>
  <c r="T12" i="15" s="1"/>
  <c r="Q13" i="15"/>
  <c r="R13" i="15"/>
  <c r="S13" i="15" s="1"/>
  <c r="M14" i="15"/>
  <c r="T14" i="15" s="1"/>
  <c r="Q15" i="15"/>
  <c r="R15" i="15"/>
  <c r="S15" i="15" s="1"/>
  <c r="M3" i="15"/>
  <c r="T3" i="15" s="1"/>
  <c r="O4" i="15"/>
  <c r="Q4" i="15" s="1"/>
  <c r="R4" i="15"/>
  <c r="S4" i="15" s="1"/>
  <c r="M5" i="15"/>
  <c r="T5" i="15" s="1"/>
  <c r="O6" i="15"/>
  <c r="Q6" i="15" s="1"/>
  <c r="R6" i="15"/>
  <c r="S6" i="15" s="1"/>
  <c r="M7" i="15"/>
  <c r="T7" i="15" s="1"/>
  <c r="O8" i="15"/>
  <c r="Q8" i="15" s="1"/>
  <c r="R8" i="15"/>
  <c r="S8" i="15" s="1"/>
  <c r="M9" i="15"/>
  <c r="T9" i="15" s="1"/>
  <c r="Q10" i="15"/>
  <c r="R10" i="15"/>
  <c r="S10" i="15" s="1"/>
  <c r="M11" i="15"/>
  <c r="T11" i="15" s="1"/>
  <c r="O12" i="15"/>
  <c r="Q12" i="15" s="1"/>
  <c r="R12" i="15"/>
  <c r="S12" i="15" s="1"/>
  <c r="T13" i="15"/>
  <c r="O14" i="15"/>
  <c r="Q14" i="15" s="1"/>
  <c r="R14" i="15"/>
  <c r="S14" i="15" s="1"/>
  <c r="M15" i="15"/>
  <c r="T15" i="15" s="1"/>
  <c r="N4" i="14"/>
  <c r="P4" i="14" s="1"/>
  <c r="N6" i="14"/>
  <c r="P6" i="14" s="1"/>
  <c r="Q6" i="14"/>
  <c r="R6" i="14" s="1"/>
  <c r="N8" i="14"/>
  <c r="P8" i="14" s="1"/>
  <c r="Q8" i="14"/>
  <c r="R8" i="14" s="1"/>
  <c r="Q4" i="14"/>
  <c r="R4" i="14" s="1"/>
  <c r="N3" i="14"/>
  <c r="P3" i="14" s="1"/>
  <c r="Q3" i="14"/>
  <c r="R3" i="14" s="1"/>
  <c r="L4" i="14"/>
  <c r="S4" i="14" s="1"/>
  <c r="N5" i="14"/>
  <c r="P5" i="14" s="1"/>
  <c r="Q5" i="14"/>
  <c r="R5" i="14" s="1"/>
  <c r="L6" i="14"/>
  <c r="S6" i="14" s="1"/>
  <c r="N7" i="14"/>
  <c r="P7" i="14" s="1"/>
  <c r="Q7" i="14"/>
  <c r="R7" i="14" s="1"/>
  <c r="L8" i="14"/>
  <c r="S8" i="14" s="1"/>
  <c r="L21" i="13"/>
  <c r="L19" i="13"/>
  <c r="L18" i="13"/>
  <c r="L17" i="13"/>
  <c r="L13" i="13"/>
  <c r="L9" i="13"/>
  <c r="L8" i="13"/>
  <c r="M8" i="13" s="1"/>
  <c r="L6" i="13"/>
  <c r="L4" i="13"/>
  <c r="O4" i="13" s="1"/>
  <c r="L14" i="13"/>
  <c r="O14" i="13" s="1"/>
  <c r="L20" i="13"/>
  <c r="L5" i="13"/>
  <c r="M5" i="13" s="1"/>
  <c r="L3" i="13"/>
  <c r="M3" i="13" s="1"/>
  <c r="L15" i="13"/>
  <c r="M15" i="13" s="1"/>
  <c r="L7" i="13"/>
  <c r="M7" i="13" s="1"/>
  <c r="L22" i="13"/>
  <c r="M22" i="13" s="1"/>
  <c r="L11" i="13"/>
  <c r="M11" i="13" s="1"/>
  <c r="L10" i="13"/>
  <c r="M10" i="13" s="1"/>
  <c r="L12" i="13"/>
  <c r="M12" i="13" s="1"/>
  <c r="L16" i="13"/>
  <c r="M16" i="13" s="1"/>
  <c r="D18" i="7"/>
  <c r="J14" i="3"/>
  <c r="H14" i="3"/>
  <c r="K3" i="3"/>
  <c r="O4" i="14" l="1"/>
  <c r="P13" i="15"/>
  <c r="O5" i="14"/>
  <c r="O3" i="14"/>
  <c r="P9" i="15"/>
  <c r="O8" i="14"/>
  <c r="P5" i="15"/>
  <c r="O7" i="14"/>
  <c r="O6" i="14"/>
  <c r="P11" i="15"/>
  <c r="P7" i="15"/>
  <c r="P3" i="15"/>
  <c r="P12" i="15"/>
  <c r="P8" i="15"/>
  <c r="P4" i="15"/>
  <c r="P14" i="15"/>
  <c r="P10" i="15"/>
  <c r="P6" i="15"/>
  <c r="O21" i="13"/>
  <c r="P21" i="13" s="1"/>
  <c r="Q21" i="13"/>
  <c r="R21" i="13" s="1"/>
  <c r="M21" i="13"/>
  <c r="S21" i="13" s="1"/>
  <c r="M19" i="13"/>
  <c r="S19" i="13" s="1"/>
  <c r="O19" i="13"/>
  <c r="P19" i="13" s="1"/>
  <c r="Q19" i="13"/>
  <c r="R19" i="13" s="1"/>
  <c r="O18" i="13"/>
  <c r="P18" i="13" s="1"/>
  <c r="Q18" i="13"/>
  <c r="R18" i="13" s="1"/>
  <c r="M18" i="13"/>
  <c r="S18" i="13" s="1"/>
  <c r="O17" i="13"/>
  <c r="P17" i="13" s="1"/>
  <c r="Q17" i="13"/>
  <c r="R17" i="13" s="1"/>
  <c r="M17" i="13"/>
  <c r="S17" i="13" s="1"/>
  <c r="O13" i="13"/>
  <c r="P13" i="13" s="1"/>
  <c r="Q13" i="13"/>
  <c r="R13" i="13" s="1"/>
  <c r="M13" i="13"/>
  <c r="S13" i="13" s="1"/>
  <c r="O9" i="13"/>
  <c r="P9" i="13" s="1"/>
  <c r="Q9" i="13"/>
  <c r="R9" i="13" s="1"/>
  <c r="M9" i="13"/>
  <c r="S9" i="13" s="1"/>
  <c r="S8" i="13"/>
  <c r="O8" i="13"/>
  <c r="P8" i="13" s="1"/>
  <c r="Q8" i="13"/>
  <c r="R8" i="13" s="1"/>
  <c r="O6" i="13"/>
  <c r="P6" i="13" s="1"/>
  <c r="Q6" i="13"/>
  <c r="R6" i="13" s="1"/>
  <c r="M6" i="13"/>
  <c r="S6" i="13" s="1"/>
  <c r="O16" i="13"/>
  <c r="P16" i="13" s="1"/>
  <c r="O7" i="13"/>
  <c r="O15" i="13"/>
  <c r="P15" i="13" s="1"/>
  <c r="O3" i="13"/>
  <c r="P23" i="13"/>
  <c r="Q23" i="13"/>
  <c r="R23" i="13" s="1"/>
  <c r="S22" i="13"/>
  <c r="Q20" i="13"/>
  <c r="R20" i="13" s="1"/>
  <c r="S16" i="13"/>
  <c r="Q15" i="13"/>
  <c r="R15" i="13" s="1"/>
  <c r="M20" i="13"/>
  <c r="S20" i="13" s="1"/>
  <c r="M14" i="13"/>
  <c r="M4" i="13"/>
  <c r="M23" i="13"/>
  <c r="S23" i="13" s="1"/>
  <c r="O12" i="13"/>
  <c r="O10" i="13"/>
  <c r="O11" i="13"/>
  <c r="O22" i="13"/>
  <c r="P22" i="13" s="1"/>
  <c r="O5" i="13"/>
  <c r="O20" i="13"/>
  <c r="P20" i="13" s="1"/>
  <c r="Q22" i="13"/>
  <c r="R22" i="13" s="1"/>
  <c r="Q16" i="13"/>
  <c r="R16" i="13" s="1"/>
  <c r="S15" i="13"/>
  <c r="N3" i="3"/>
  <c r="P3" i="3"/>
  <c r="Q3" i="3" s="1"/>
  <c r="L3" i="3"/>
  <c r="K6" i="3"/>
  <c r="K5" i="3"/>
  <c r="K12" i="3"/>
  <c r="K10" i="3"/>
  <c r="K7" i="3"/>
  <c r="K9" i="3"/>
  <c r="K8" i="3"/>
  <c r="K11" i="3"/>
  <c r="R3" i="3" l="1"/>
  <c r="O3" i="3"/>
  <c r="L11" i="3"/>
  <c r="N11" i="3"/>
  <c r="L9" i="3"/>
  <c r="N9" i="3"/>
  <c r="L10" i="3"/>
  <c r="N10" i="3"/>
  <c r="L6" i="3"/>
  <c r="N6" i="3"/>
  <c r="L8" i="3"/>
  <c r="N8" i="3"/>
  <c r="L7" i="3"/>
  <c r="N7" i="3"/>
  <c r="L12" i="3"/>
  <c r="N12" i="3"/>
  <c r="L5" i="3"/>
  <c r="N5" i="3"/>
  <c r="L13" i="3"/>
  <c r="F22" i="7"/>
  <c r="F21" i="7"/>
  <c r="K4" i="3"/>
  <c r="D22" i="7"/>
  <c r="G22" i="7"/>
  <c r="G21" i="7"/>
  <c r="D21" i="7"/>
  <c r="N4" i="3" l="1"/>
  <c r="C18" i="7"/>
  <c r="K14" i="3"/>
  <c r="F18" i="7"/>
  <c r="C22" i="7"/>
  <c r="C21" i="7"/>
  <c r="C19" i="7"/>
  <c r="N14" i="3" l="1"/>
  <c r="G18" i="7"/>
  <c r="F19" i="7"/>
  <c r="G19" i="7"/>
  <c r="D19" i="7"/>
  <c r="Q3" i="13"/>
  <c r="R3" i="13" s="1"/>
  <c r="O16" i="15"/>
  <c r="K16" i="15"/>
  <c r="I16" i="15"/>
  <c r="L16" i="15"/>
  <c r="N9" i="14"/>
  <c r="J9" i="14"/>
  <c r="H9" i="14"/>
  <c r="O24" i="13"/>
  <c r="K24" i="13"/>
  <c r="I24" i="13"/>
  <c r="S14" i="13"/>
  <c r="Q14" i="13"/>
  <c r="R14" i="13" s="1"/>
  <c r="P14" i="13"/>
  <c r="S12" i="13"/>
  <c r="Q12" i="13"/>
  <c r="R12" i="13" s="1"/>
  <c r="P12" i="13"/>
  <c r="S11" i="13"/>
  <c r="Q11" i="13"/>
  <c r="R11" i="13" s="1"/>
  <c r="P11" i="13"/>
  <c r="S10" i="13"/>
  <c r="Q10" i="13"/>
  <c r="R10" i="13" s="1"/>
  <c r="P10" i="13"/>
  <c r="S7" i="13"/>
  <c r="Q7" i="13"/>
  <c r="R7" i="13" s="1"/>
  <c r="P7" i="13"/>
  <c r="S5" i="13"/>
  <c r="Q5" i="13"/>
  <c r="R5" i="13" s="1"/>
  <c r="P5" i="13"/>
  <c r="S4" i="13"/>
  <c r="Q4" i="13"/>
  <c r="R4" i="13" s="1"/>
  <c r="P4" i="13"/>
  <c r="P3" i="13"/>
  <c r="P16" i="15" l="1"/>
  <c r="E22" i="7"/>
  <c r="Q16" i="15"/>
  <c r="M16" i="15"/>
  <c r="S16" i="15" s="1"/>
  <c r="K9" i="14"/>
  <c r="O9" i="14" s="1"/>
  <c r="E21" i="7"/>
  <c r="L24" i="13"/>
  <c r="E19" i="7" l="1"/>
  <c r="L9" i="14"/>
  <c r="R9" i="14" s="1"/>
  <c r="P9" i="14"/>
  <c r="M24" i="13"/>
  <c r="S24" i="13" s="1"/>
  <c r="S3" i="13"/>
  <c r="Q24" i="13"/>
  <c r="P24" i="13"/>
  <c r="L4" i="3" l="1"/>
  <c r="E18" i="7" l="1"/>
  <c r="L14" i="3"/>
  <c r="H21" i="7"/>
  <c r="I21" i="7"/>
  <c r="H22" i="7"/>
  <c r="I22" i="7"/>
  <c r="F23" i="7"/>
  <c r="F26" i="7" s="1"/>
  <c r="G23" i="7"/>
  <c r="G26" i="7" s="1"/>
  <c r="D23" i="7"/>
  <c r="D26" i="7" s="1"/>
  <c r="E23" i="7"/>
  <c r="E26" i="7" s="1"/>
  <c r="C23" i="7"/>
  <c r="C26" i="7" s="1"/>
  <c r="I23" i="7" l="1"/>
  <c r="H23" i="7"/>
  <c r="C20" i="7"/>
  <c r="O5" i="3"/>
  <c r="P5" i="3"/>
  <c r="Q5" i="3" s="1"/>
  <c r="O6" i="3"/>
  <c r="P6" i="3"/>
  <c r="Q6" i="3" s="1"/>
  <c r="O7" i="3"/>
  <c r="P7" i="3"/>
  <c r="Q7" i="3" s="1"/>
  <c r="O9" i="3"/>
  <c r="P9" i="3"/>
  <c r="Q9" i="3" s="1"/>
  <c r="O10" i="3"/>
  <c r="P10" i="3"/>
  <c r="Q10" i="3" s="1"/>
  <c r="O11" i="3"/>
  <c r="P11" i="3"/>
  <c r="Q11" i="3" s="1"/>
  <c r="O12" i="3"/>
  <c r="P12" i="3"/>
  <c r="Q12" i="3" s="1"/>
  <c r="O13" i="3"/>
  <c r="P13" i="3"/>
  <c r="Q13" i="3" s="1"/>
  <c r="C25" i="7" l="1"/>
  <c r="O8" i="3"/>
  <c r="P8" i="3"/>
  <c r="Q8" i="3" s="1"/>
  <c r="R8" i="3"/>
  <c r="P4" i="3" l="1"/>
  <c r="O4" i="3"/>
  <c r="F20" i="7" l="1"/>
  <c r="C24" i="7"/>
  <c r="C27" i="7" s="1"/>
  <c r="R13" i="3"/>
  <c r="R12" i="3"/>
  <c r="R11" i="3"/>
  <c r="R10" i="3"/>
  <c r="R9" i="3"/>
  <c r="R7" i="3"/>
  <c r="R6" i="3"/>
  <c r="R5" i="3"/>
  <c r="R4" i="3"/>
  <c r="F24" i="7" l="1"/>
  <c r="F27" i="7" s="1"/>
  <c r="F25" i="7"/>
  <c r="I18" i="7"/>
  <c r="D20" i="7"/>
  <c r="I19" i="7"/>
  <c r="G20" i="7"/>
  <c r="G25" i="7" s="1"/>
  <c r="O14" i="3"/>
  <c r="P14" i="3"/>
  <c r="Q4" i="3"/>
  <c r="H19" i="7"/>
  <c r="R14" i="3"/>
  <c r="D24" i="7" l="1"/>
  <c r="D27" i="7" s="1"/>
  <c r="H18" i="7"/>
  <c r="D25" i="7"/>
  <c r="I20" i="7"/>
  <c r="E20" i="7"/>
  <c r="G24" i="7"/>
  <c r="I24" i="7" s="1"/>
  <c r="G27" i="7" l="1"/>
  <c r="H20" i="7"/>
  <c r="E25" i="7"/>
  <c r="E24" i="7"/>
  <c r="H24" i="7" s="1"/>
  <c r="E27" i="7" l="1"/>
</calcChain>
</file>

<file path=xl/sharedStrings.xml><?xml version="1.0" encoding="utf-8"?>
<sst xmlns="http://schemas.openxmlformats.org/spreadsheetml/2006/main" count="503" uniqueCount="284">
  <si>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</si>
  <si>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</si>
  <si>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</si>
  <si>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</si>
  <si>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</si>
  <si>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</si>
  <si>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</si>
  <si>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</si>
  <si>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</si>
  <si>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</si>
  <si>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% dofinansowania</t>
  </si>
  <si>
    <t>Deklarowana kwota środków własnych (w zł)</t>
  </si>
  <si>
    <t>x</t>
  </si>
  <si>
    <t>Powiat</t>
  </si>
  <si>
    <t>Wnioskowana kwota dofinansowania
(w zł)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</si>
  <si>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</si>
  <si>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</si>
  <si>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</si>
  <si>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</si>
  <si>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</si>
  <si>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</si>
  <si>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Rodzaj zadania</t>
  </si>
  <si>
    <t>spr-lata</t>
  </si>
  <si>
    <t>spr-procent</t>
  </si>
  <si>
    <t>spr-dof</t>
  </si>
  <si>
    <t>spr-montaż</t>
  </si>
  <si>
    <t>TERC</t>
  </si>
  <si>
    <t>RAZEM listy</t>
  </si>
  <si>
    <t>Liczba zadań</t>
  </si>
  <si>
    <t>powiatowe - lista podstawowa, z tego:</t>
  </si>
  <si>
    <t>nowe zadania jednoroczne</t>
  </si>
  <si>
    <t>gminne - lista podstawowa, z tego:</t>
  </si>
  <si>
    <t>RAZEM listy podstawowe, z tego: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</si>
  <si>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</si>
  <si>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t>RAZEM nowe zadania jednoroczne</t>
  </si>
  <si>
    <t>R - remont</t>
  </si>
  <si>
    <t>Kwota dofinansowania 
w podziale na lata</t>
  </si>
  <si>
    <t>Zadanie nowe [N]</t>
  </si>
  <si>
    <t>do dofinansowania w ramach Rządowego Funduszu Rozwoju Dróg - nabór uzupełniający wniosków o dofinansowanie na 2024 rok</t>
  </si>
  <si>
    <t>Województwo: ŚLĄSKIE</t>
  </si>
  <si>
    <t>1603/24</t>
  </si>
  <si>
    <t>1605/24</t>
  </si>
  <si>
    <t>1610/24</t>
  </si>
  <si>
    <t>1620/24</t>
  </si>
  <si>
    <t>1621/24</t>
  </si>
  <si>
    <t>1622/24</t>
  </si>
  <si>
    <t>1623/24</t>
  </si>
  <si>
    <t>1625/24</t>
  </si>
  <si>
    <t>1626/24</t>
  </si>
  <si>
    <t>1632/24</t>
  </si>
  <si>
    <t>1634/24</t>
  </si>
  <si>
    <t>1635/24</t>
  </si>
  <si>
    <t>1645/24</t>
  </si>
  <si>
    <t>1646/24</t>
  </si>
  <si>
    <t>1648/24</t>
  </si>
  <si>
    <t>1651/24</t>
  </si>
  <si>
    <t>POWIAT KŁOBUCKI</t>
  </si>
  <si>
    <t>POWIAT MYSZKOWSKI</t>
  </si>
  <si>
    <t xml:space="preserve">POWIAT GLIWICKI </t>
  </si>
  <si>
    <t>MIASTO SIEMIANOWICE ŚLĄSKIE</t>
  </si>
  <si>
    <t>POWIAT BIELSKI</t>
  </si>
  <si>
    <t>POWIAT RACIBORSKI</t>
  </si>
  <si>
    <t>POWIAT WODZISŁAWSKI</t>
  </si>
  <si>
    <t xml:space="preserve">POWIAT RYBNICKI </t>
  </si>
  <si>
    <t>MIASTO ZABRZE</t>
  </si>
  <si>
    <t>POWIAT ZAWIERCIAŃSKI</t>
  </si>
  <si>
    <t xml:space="preserve">MIASTO RYBNIK </t>
  </si>
  <si>
    <t>MIASTO ŚWIĘTOCHŁOWICE</t>
  </si>
  <si>
    <t>POWIAT MIKOŁOWSKI</t>
  </si>
  <si>
    <t>POWIAT CZĘSTOCHOWSKI</t>
  </si>
  <si>
    <t>POWIAT TARNOGÓRSKI</t>
  </si>
  <si>
    <t>POWIAT ŻYWIECKI</t>
  </si>
  <si>
    <t>POWIAT PSZCZYŃSKI</t>
  </si>
  <si>
    <t>N</t>
  </si>
  <si>
    <t>2409</t>
  </si>
  <si>
    <t>2405</t>
  </si>
  <si>
    <t>2474011</t>
  </si>
  <si>
    <t>2402</t>
  </si>
  <si>
    <t>2412</t>
  </si>
  <si>
    <t>2478011</t>
  </si>
  <si>
    <t>2416</t>
  </si>
  <si>
    <t>2473011</t>
  </si>
  <si>
    <t>2476011</t>
  </si>
  <si>
    <t>2408</t>
  </si>
  <si>
    <t>2404</t>
  </si>
  <si>
    <t>2413</t>
  </si>
  <si>
    <t>2417</t>
  </si>
  <si>
    <t>2410</t>
  </si>
  <si>
    <t>Remont odcinka drogi powiatowej  nr 2015 S w miejscowości Opatów</t>
  </si>
  <si>
    <t>Remont drogi powiatowej nr 1012S na odcinku Poraj-Choroń-granica powiatu</t>
  </si>
  <si>
    <t>Remont drogi powiatowej Nr 2905S w miejscowości Pyskowice</t>
  </si>
  <si>
    <t xml:space="preserve">Remont drogi powiatowej 9646S (ul. Domina) w Siemianowicach Śląskich </t>
  </si>
  <si>
    <t>Remont drogi powiatowej nr 4479S ul. Kardynała Karola Wojtyły, odc. od ronda DK52 do ul. Kościelnej w Czańcu</t>
  </si>
  <si>
    <t>Remont odcinka drogi powiatowej 3514 S ul. Kozielskiej w Rudniku</t>
  </si>
  <si>
    <t>Remont drogi powiatowej ul. 1 Maja w Gołkowicach</t>
  </si>
  <si>
    <t>Remont drogi powiatowej 5025S ul. Wolności w Czernicy</t>
  </si>
  <si>
    <t>Remont drogi powiatowej ul. Ofiar Katynia w Zabrzu (S8212)</t>
  </si>
  <si>
    <t>Remont drogi powiatowej nr 1704S ul. Władysława Broniewskiego w miejscowości Zawiercie</t>
  </si>
  <si>
    <t>Remont ul. Górnośląskiej w Rybniku</t>
  </si>
  <si>
    <t>Remont nawierzchni drogi powiatowej 9806s - ul. Bukowej w Świętochłowicach</t>
  </si>
  <si>
    <t>Remont drogi powiatowej ul. Lasoki w Łaziskach Górnych</t>
  </si>
  <si>
    <t>Remont drogi powiatowej nr 1005 S w miejscowości Rędziny, ul. Szkolna i Jaskrów, ul. Ołowianka, gmina Rędziny</t>
  </si>
  <si>
    <t>Remont drogi powiatowej nr 3275 S ul. Wolności w Zbrosławicach</t>
  </si>
  <si>
    <t>Remont DP 1425 S w Wieprzu</t>
  </si>
  <si>
    <t>Remont drogi powiatowej ul. Powstańców Śląskich w Czarkowie</t>
  </si>
  <si>
    <t>R</t>
  </si>
  <si>
    <t>wrzesień 2024-czerwiec 2025</t>
  </si>
  <si>
    <t>grudzień 2024-sierpień 2025</t>
  </si>
  <si>
    <t>listopad 2024-maj 2025</t>
  </si>
  <si>
    <t>sierpień 2024-lipiec 2025</t>
  </si>
  <si>
    <t>wrzesień 2024-grudzień 2024</t>
  </si>
  <si>
    <t>wrzesień 2024-sierpień 2025</t>
  </si>
  <si>
    <t>październik 2024-wrzesień 2025</t>
  </si>
  <si>
    <t>listopad 2024-czerwiec 2025</t>
  </si>
  <si>
    <t>grudzień 2024-listopad 2025</t>
  </si>
  <si>
    <t>listopad 2024-wrzesień 2025</t>
  </si>
  <si>
    <t>listopad 2024-październik 2025</t>
  </si>
  <si>
    <t>1604/24</t>
  </si>
  <si>
    <t>1606/24</t>
  </si>
  <si>
    <t>1608/24</t>
  </si>
  <si>
    <t>1609/24</t>
  </si>
  <si>
    <t>1611/24</t>
  </si>
  <si>
    <t>1613/24</t>
  </si>
  <si>
    <t>1615/24</t>
  </si>
  <si>
    <t>1617/24</t>
  </si>
  <si>
    <t>1618/24</t>
  </si>
  <si>
    <t>1619/24</t>
  </si>
  <si>
    <t>1624/24</t>
  </si>
  <si>
    <t>1627/24</t>
  </si>
  <si>
    <t>1628/24</t>
  </si>
  <si>
    <t>1629/24</t>
  </si>
  <si>
    <t>1630/24</t>
  </si>
  <si>
    <t>1631/24</t>
  </si>
  <si>
    <t>1633/24</t>
  </si>
  <si>
    <t>1636/24</t>
  </si>
  <si>
    <t>1637/24</t>
  </si>
  <si>
    <t>1638/24</t>
  </si>
  <si>
    <t>1640/24</t>
  </si>
  <si>
    <t>1641/24</t>
  </si>
  <si>
    <t>1649/24</t>
  </si>
  <si>
    <t>1650/24</t>
  </si>
  <si>
    <t>1652/24</t>
  </si>
  <si>
    <t>1653/24</t>
  </si>
  <si>
    <t>1654/24</t>
  </si>
  <si>
    <t>1655/24</t>
  </si>
  <si>
    <t>1656/24</t>
  </si>
  <si>
    <t>1657/24</t>
  </si>
  <si>
    <t>1658/24</t>
  </si>
  <si>
    <t>1659/24</t>
  </si>
  <si>
    <t xml:space="preserve">GMINA RADZIONKÓW </t>
  </si>
  <si>
    <t xml:space="preserve">MIASTO BIELSKO- BIAŁA </t>
  </si>
  <si>
    <t>2461011</t>
  </si>
  <si>
    <t xml:space="preserve">MIASTO RUDA ŚLĄSKA </t>
  </si>
  <si>
    <t>2472011</t>
  </si>
  <si>
    <t>GMINA TWORÓG</t>
  </si>
  <si>
    <t>2413082</t>
  </si>
  <si>
    <t>GMINA SIEWIERZ</t>
  </si>
  <si>
    <t>2401073</t>
  </si>
  <si>
    <t xml:space="preserve">GMINA BOJSZOWY </t>
  </si>
  <si>
    <t>2414042</t>
  </si>
  <si>
    <t>GMINA WYRY</t>
  </si>
  <si>
    <t>2408052</t>
  </si>
  <si>
    <t>MIASTO DĄBROWA GÓRNICZA</t>
  </si>
  <si>
    <t>2465011</t>
  </si>
  <si>
    <t>GMINA DĘBOWIEC</t>
  </si>
  <si>
    <t>2403062</t>
  </si>
  <si>
    <t>GMINA LIPIE</t>
  </si>
  <si>
    <t>2406032</t>
  </si>
  <si>
    <t>GMINA RACIBÓRZ</t>
  </si>
  <si>
    <t>2411011</t>
  </si>
  <si>
    <t>GMINA HERBY</t>
  </si>
  <si>
    <t>2407042</t>
  </si>
  <si>
    <t>GMINA IMIELIN</t>
  </si>
  <si>
    <t>2414021</t>
  </si>
  <si>
    <t>MIASTO ŻORY</t>
  </si>
  <si>
    <t>2479011</t>
  </si>
  <si>
    <t>2404122</t>
  </si>
  <si>
    <t>GMINA RĘDZINY</t>
  </si>
  <si>
    <t>2404152</t>
  </si>
  <si>
    <t>GMINA MYSZKÓW</t>
  </si>
  <si>
    <t>GMINA GIERAŁTOWICE</t>
  </si>
  <si>
    <t>2405032</t>
  </si>
  <si>
    <t>GMINA WILAMOWICE</t>
  </si>
  <si>
    <t>2402093</t>
  </si>
  <si>
    <t>2401062</t>
  </si>
  <si>
    <t xml:space="preserve">GMINA PSZCZYNA </t>
  </si>
  <si>
    <t>2410053</t>
  </si>
  <si>
    <t>GMINA PORAJ</t>
  </si>
  <si>
    <t>2409042</t>
  </si>
  <si>
    <t>GMINA CZELADŹ</t>
  </si>
  <si>
    <t>GMINA LĘDZINY</t>
  </si>
  <si>
    <t>2414031</t>
  </si>
  <si>
    <t>GMINA ŚWIERKLANIEC</t>
  </si>
  <si>
    <t>2413072</t>
  </si>
  <si>
    <t>GMINA JANÓW</t>
  </si>
  <si>
    <t>2404032</t>
  </si>
  <si>
    <t>GMINA CIASNA</t>
  </si>
  <si>
    <t>2407032</t>
  </si>
  <si>
    <t>MIASTO CHORZÓW</t>
  </si>
  <si>
    <t>2463011</t>
  </si>
  <si>
    <t>GMINA JASIENICA</t>
  </si>
  <si>
    <t>2402052</t>
  </si>
  <si>
    <t xml:space="preserve">GMINA CHEŁM ŚLĄSKI </t>
  </si>
  <si>
    <t>2414052</t>
  </si>
  <si>
    <t>GMINA OGRODZIENIEC</t>
  </si>
  <si>
    <t>2416063</t>
  </si>
  <si>
    <t>MIASTO CZĘSTOCHOWA</t>
  </si>
  <si>
    <t>2464011</t>
  </si>
  <si>
    <t>GMINA GORZYCE</t>
  </si>
  <si>
    <t>GMINA ZAWIERCIE</t>
  </si>
  <si>
    <t>2416021</t>
  </si>
  <si>
    <t>lubliniecki</t>
  </si>
  <si>
    <t>tarnogórski</t>
  </si>
  <si>
    <t xml:space="preserve">Bielsko-Biała </t>
  </si>
  <si>
    <t>Ruda Śląska</t>
  </si>
  <si>
    <t>będziński</t>
  </si>
  <si>
    <t>bieruńsko-lędziński</t>
  </si>
  <si>
    <t>mikołowski</t>
  </si>
  <si>
    <t>Dąbrowa Górnicza</t>
  </si>
  <si>
    <t>gliwicki</t>
  </si>
  <si>
    <t>cieszyński</t>
  </si>
  <si>
    <t>kłobucki</t>
  </si>
  <si>
    <t>raciborski</t>
  </si>
  <si>
    <t>Żory</t>
  </si>
  <si>
    <t>częstochowski</t>
  </si>
  <si>
    <t>myszkowski</t>
  </si>
  <si>
    <t>bielski</t>
  </si>
  <si>
    <t>pszczyński</t>
  </si>
  <si>
    <t>zawierciański</t>
  </si>
  <si>
    <t>Chorzów</t>
  </si>
  <si>
    <t>Częstochowa</t>
  </si>
  <si>
    <t>wodzisławski</t>
  </si>
  <si>
    <t>Remont ul. Gwarków w Radzionkowie</t>
  </si>
  <si>
    <t xml:space="preserve">Remont odcinka ul. gen. Józefa Kustronia w Bielsku-Białej </t>
  </si>
  <si>
    <t xml:space="preserve">Remont drogi gminnej ul. Pakuły (174006S) w Rudzie Śląskiej </t>
  </si>
  <si>
    <t>Remont ulicy Karola Miarki w Tworogu</t>
  </si>
  <si>
    <t>Remont nawierzchni jezdni na ul. Drogowców w Wojkowicach Kościelnych</t>
  </si>
  <si>
    <t>Remont odcinka drogi gminnej 670550S - ul. Nasypowej w Jedlinie</t>
  </si>
  <si>
    <t xml:space="preserve">Remont ul. Profilowej w Wyrach </t>
  </si>
  <si>
    <t>Remont ul. Kasprzaka w Dąbrowie Górniczej</t>
  </si>
  <si>
    <t>Remont drogi gminnej - ul. Golina w Iskrzyczynie</t>
  </si>
  <si>
    <t>Remont drogi gminnej nr 667023 S na odcinku Albertów - Rębielice Szlacheckie, gm. Lipie</t>
  </si>
  <si>
    <t>Remont drogi gminnej ul. Olimpijczyka w Raciborzu</t>
  </si>
  <si>
    <t>Remont drogi gminnej ul. Stawowej w Lisowie</t>
  </si>
  <si>
    <t>Remont drogi gminnej ul. J. Poniatowskiego (655038S) w Gminie Imielin</t>
  </si>
  <si>
    <t>Remont ulicy Powstańców w miejscowości Żory</t>
  </si>
  <si>
    <t>Remont drogi gminnej w miejscowości Turów - ul. Joachimowska, gmina Olsztyn</t>
  </si>
  <si>
    <t>Remont drogi gminnej w miejscowości Kościelec - ul. Jana Pawła II</t>
  </si>
  <si>
    <t>Remont drogi gminnej w ul. Wyzwolenia w Myszkowie</t>
  </si>
  <si>
    <t>Remont nawierzchni ul. Zwycięstwa w Paniówkach</t>
  </si>
  <si>
    <t>Remont drogi gminnej ul. Witosa w Dankowicach</t>
  </si>
  <si>
    <t>Remont ul. Wolności w Psarach</t>
  </si>
  <si>
    <t>Remont drogi gminnej ul. Korfantego w Pszczynie</t>
  </si>
  <si>
    <t>Remont drogi gminnej w miejscowości Poraj</t>
  </si>
  <si>
    <t>Remont ulicy Handlowej w Czeladzi - etap 2</t>
  </si>
  <si>
    <t xml:space="preserve">Remont drogi gminnej ul. Reymonta w Lędzinach </t>
  </si>
  <si>
    <t>Remont drogi gminnej ul. Plebiscytowej w Świerklańcu</t>
  </si>
  <si>
    <t>Remont drogi gminnej nr 677004 S w miejscowości Lgoczanka</t>
  </si>
  <si>
    <t>Remont drogi gminnej w miejscowości Dzielna w Gminie Ciasna</t>
  </si>
  <si>
    <t>Remont drogi gminnej ul. Składowej w Chorzowie</t>
  </si>
  <si>
    <t>Remont drogi gminnej nr 490260S ("Pszczelarska") w sołectwie Landek, Gmina Jasienica</t>
  </si>
  <si>
    <t>Remont drogi gminnej ul. Zapłocie w miejscowości Chełm Śląski</t>
  </si>
  <si>
    <t>Remont drogi gminnej - ul. Kochanowskiego w miejscowości Fugasówka</t>
  </si>
  <si>
    <t>Remont ulicy Stanisława Worcella w Częstochowie</t>
  </si>
  <si>
    <t>Remont ul. Wiejskiej w Gorzyczkach</t>
  </si>
  <si>
    <t>Remont kapitalny chodnika i jezdni w ul. Brzozowej w Zawierciu</t>
  </si>
  <si>
    <t>wrzesień 2024-lipiec 2025</t>
  </si>
  <si>
    <t>sierpień  2024-październik 2024</t>
  </si>
  <si>
    <t>lipiec 2024-październik 2024</t>
  </si>
  <si>
    <t>sierpień 2024-maj 2025</t>
  </si>
  <si>
    <r>
      <t>1607/24</t>
    </r>
    <r>
      <rPr>
        <b/>
        <sz val="14"/>
        <rFont val="Arial"/>
        <family val="2"/>
        <charset val="238"/>
      </rPr>
      <t>*</t>
    </r>
  </si>
  <si>
    <r>
      <t>1602/24</t>
    </r>
    <r>
      <rPr>
        <b/>
        <sz val="14"/>
        <rFont val="Arial"/>
        <family val="2"/>
        <charset val="238"/>
      </rPr>
      <t>*</t>
    </r>
  </si>
  <si>
    <t>1643/24*</t>
  </si>
  <si>
    <t>ZATWIERDZAM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</si>
  <si>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2024 r. - nabór uzupełniający</t>
    </r>
  </si>
  <si>
    <t>Lista zmieniona nr 1 zadań rekomendowanych polegających wyłącznie na remoncie dróg powiatowych lub gminnych</t>
  </si>
  <si>
    <t>grudzień 2024 - wrzesień 2025</t>
  </si>
  <si>
    <t>listopad 2024 - wrzesień 2025</t>
  </si>
  <si>
    <t>grudzień 2024-czerwiec 2025</t>
  </si>
  <si>
    <t>listopad 2024-sierpień 2025</t>
  </si>
  <si>
    <t xml:space="preserve">październik 2024-czerwiec 2025 </t>
  </si>
  <si>
    <t>grudzień 2024 - sierpień 2025</t>
  </si>
  <si>
    <t>GMINA OLSZTYN (rezygnacja wnioskodawcy z realizacji zadania)</t>
  </si>
  <si>
    <t>GMINA PSARY (rezygnacja wnioskodawcy z realizacji zadania)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</si>
</sst>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#,##0.00\ &quot;zł&quot;"/>
    <numFmt numFmtId="165" formatCode="#,##0.000"/>
    <numFmt numFmtId="166" formatCode="0.000"/>
  </numFmts>
  <fonts count="3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b/>
      <sz val="10"/>
      <color theme="9"/>
      <name val="Times New Roman"/>
      <family val="1"/>
      <charset val="238"/>
    </font>
    <font>
      <b/>
      <sz val="10"/>
      <color theme="4" tint="-0.49998474074526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8"/>
      <color theme="5"/>
      <name val="Arial"/>
      <family val="2"/>
      <charset val="238"/>
    </font>
    <font>
      <b/>
      <sz val="10"/>
      <color theme="5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"/>
      <color theme="5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</cellStyleXfs>
  <cellXfs count="19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Alignment="1"/>
    <xf numFmtId="0" fontId="8" fillId="0" borderId="0" xfId="0" applyFont="1" applyBorder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8" fillId="0" borderId="0" xfId="0" applyNumberFormat="1" applyFont="1" applyFill="1" applyBorder="1" applyAlignment="1"/>
    <xf numFmtId="4" fontId="8" fillId="0" borderId="0" xfId="0" applyNumberFormat="1" applyFont="1" applyBorder="1" applyAlignment="1"/>
    <xf numFmtId="0" fontId="8" fillId="0" borderId="0" xfId="0" applyFont="1" applyBorder="1"/>
    <xf numFmtId="4" fontId="9" fillId="0" borderId="0" xfId="0" applyNumberFormat="1" applyFont="1" applyFill="1" applyBorder="1" applyAlignment="1"/>
    <xf numFmtId="4" fontId="9" fillId="0" borderId="0" xfId="0" applyNumberFormat="1" applyFont="1" applyBorder="1" applyAlignment="1"/>
    <xf numFmtId="0" fontId="1" fillId="0" borderId="0" xfId="0" applyFont="1"/>
    <xf numFmtId="4" fontId="9" fillId="0" borderId="0" xfId="0" applyNumberFormat="1" applyFont="1" applyFill="1" applyBorder="1" applyAlignment="1">
      <alignment vertical="top"/>
    </xf>
    <xf numFmtId="4" fontId="9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3" fillId="0" borderId="0" xfId="1" applyFont="1" applyFill="1" applyAlignment="1">
      <alignment vertical="center"/>
    </xf>
    <xf numFmtId="0" fontId="3" fillId="0" borderId="0" xfId="0" applyFont="1"/>
    <xf numFmtId="0" fontId="14" fillId="0" borderId="0" xfId="0" applyFont="1"/>
    <xf numFmtId="4" fontId="8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 wrapText="1"/>
    </xf>
    <xf numFmtId="164" fontId="15" fillId="3" borderId="21" xfId="0" applyNumberFormat="1" applyFont="1" applyFill="1" applyBorder="1" applyAlignment="1">
      <alignment vertical="center"/>
    </xf>
    <xf numFmtId="164" fontId="15" fillId="3" borderId="22" xfId="0" applyNumberFormat="1" applyFont="1" applyFill="1" applyBorder="1" applyAlignment="1">
      <alignment vertical="center"/>
    </xf>
    <xf numFmtId="164" fontId="15" fillId="4" borderId="17" xfId="0" applyNumberFormat="1" applyFont="1" applyFill="1" applyBorder="1" applyAlignment="1">
      <alignment vertical="center"/>
    </xf>
    <xf numFmtId="164" fontId="15" fillId="3" borderId="23" xfId="0" applyNumberFormat="1" applyFont="1" applyFill="1" applyBorder="1" applyAlignment="1">
      <alignment vertical="center"/>
    </xf>
    <xf numFmtId="164" fontId="12" fillId="4" borderId="17" xfId="0" applyNumberFormat="1" applyFont="1" applyFill="1" applyBorder="1" applyAlignment="1">
      <alignment vertical="center"/>
    </xf>
    <xf numFmtId="164" fontId="16" fillId="4" borderId="17" xfId="0" applyNumberFormat="1" applyFont="1" applyFill="1" applyBorder="1" applyAlignment="1">
      <alignment vertical="center"/>
    </xf>
    <xf numFmtId="0" fontId="11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/>
    </xf>
    <xf numFmtId="164" fontId="16" fillId="3" borderId="23" xfId="0" applyNumberFormat="1" applyFont="1" applyFill="1" applyBorder="1" applyAlignment="1">
      <alignment vertical="center"/>
    </xf>
    <xf numFmtId="0" fontId="11" fillId="0" borderId="25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vertical="center"/>
    </xf>
    <xf numFmtId="0" fontId="15" fillId="3" borderId="21" xfId="0" applyNumberFormat="1" applyFont="1" applyFill="1" applyBorder="1" applyAlignment="1">
      <alignment vertical="center"/>
    </xf>
    <xf numFmtId="0" fontId="16" fillId="3" borderId="25" xfId="0" applyFont="1" applyFill="1" applyBorder="1" applyAlignment="1">
      <alignment vertical="center"/>
    </xf>
    <xf numFmtId="0" fontId="16" fillId="3" borderId="21" xfId="0" applyNumberFormat="1" applyFont="1" applyFill="1" applyBorder="1" applyAlignment="1">
      <alignment vertical="center"/>
    </xf>
    <xf numFmtId="164" fontId="16" fillId="3" borderId="21" xfId="0" applyNumberFormat="1" applyFont="1" applyFill="1" applyBorder="1" applyAlignment="1">
      <alignment vertical="center"/>
    </xf>
    <xf numFmtId="164" fontId="12" fillId="5" borderId="23" xfId="0" applyNumberFormat="1" applyFont="1" applyFill="1" applyBorder="1" applyAlignment="1">
      <alignment vertical="center"/>
    </xf>
    <xf numFmtId="0" fontId="12" fillId="5" borderId="25" xfId="0" applyFont="1" applyFill="1" applyBorder="1" applyAlignment="1">
      <alignment vertical="center"/>
    </xf>
    <xf numFmtId="0" fontId="12" fillId="5" borderId="21" xfId="0" applyNumberFormat="1" applyFont="1" applyFill="1" applyBorder="1" applyAlignment="1">
      <alignment vertical="center"/>
    </xf>
    <xf numFmtId="164" fontId="12" fillId="5" borderId="21" xfId="0" applyNumberFormat="1" applyFont="1" applyFill="1" applyBorder="1" applyAlignment="1">
      <alignment vertical="center"/>
    </xf>
    <xf numFmtId="164" fontId="16" fillId="3" borderId="22" xfId="0" applyNumberFormat="1" applyFont="1" applyFill="1" applyBorder="1" applyAlignment="1">
      <alignment vertical="center"/>
    </xf>
    <xf numFmtId="164" fontId="12" fillId="5" borderId="22" xfId="0" applyNumberFormat="1" applyFont="1" applyFill="1" applyBorder="1" applyAlignment="1">
      <alignment vertical="center"/>
    </xf>
    <xf numFmtId="0" fontId="11" fillId="3" borderId="21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5" xfId="0" applyNumberFormat="1" applyFont="1" applyFill="1" applyBorder="1" applyAlignment="1">
      <alignment vertical="center"/>
    </xf>
    <xf numFmtId="164" fontId="12" fillId="0" borderId="15" xfId="0" applyNumberFormat="1" applyFont="1" applyFill="1" applyBorder="1" applyAlignment="1">
      <alignment vertical="center"/>
    </xf>
    <xf numFmtId="164" fontId="12" fillId="0" borderId="16" xfId="0" applyNumberFormat="1" applyFont="1" applyFill="1" applyBorder="1" applyAlignment="1">
      <alignment vertical="center"/>
    </xf>
    <xf numFmtId="164" fontId="12" fillId="0" borderId="18" xfId="0" applyNumberFormat="1" applyFont="1" applyFill="1" applyBorder="1" applyAlignment="1">
      <alignment vertical="center"/>
    </xf>
    <xf numFmtId="0" fontId="12" fillId="0" borderId="20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vertical="center"/>
    </xf>
    <xf numFmtId="164" fontId="12" fillId="0" borderId="3" xfId="0" applyNumberFormat="1" applyFont="1" applyFill="1" applyBorder="1" applyAlignment="1">
      <alignment vertical="center"/>
    </xf>
    <xf numFmtId="164" fontId="12" fillId="0" borderId="5" xfId="0" applyNumberFormat="1" applyFont="1" applyFill="1" applyBorder="1" applyAlignment="1">
      <alignment vertical="center"/>
    </xf>
    <xf numFmtId="164" fontId="12" fillId="2" borderId="24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49" fontId="20" fillId="2" borderId="2" xfId="0" applyNumberFormat="1" applyFont="1" applyFill="1" applyBorder="1" applyAlignment="1">
      <alignment horizontal="center" vertical="center" wrapText="1"/>
    </xf>
    <xf numFmtId="166" fontId="19" fillId="2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4" fontId="19" fillId="2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165" fontId="20" fillId="2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right" vertical="center" wrapText="1"/>
    </xf>
    <xf numFmtId="9" fontId="20" fillId="2" borderId="1" xfId="0" applyNumberFormat="1" applyFont="1" applyFill="1" applyBorder="1" applyAlignment="1">
      <alignment horizontal="center" vertical="center"/>
    </xf>
    <xf numFmtId="4" fontId="18" fillId="0" borderId="1" xfId="0" applyNumberFormat="1" applyFont="1" applyBorder="1" applyAlignment="1">
      <alignment horizontal="righ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3" fillId="0" borderId="0" xfId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4" fontId="19" fillId="2" borderId="1" xfId="0" applyNumberFormat="1" applyFont="1" applyFill="1" applyBorder="1" applyAlignment="1">
      <alignment horizontal="center" vertical="center"/>
    </xf>
    <xf numFmtId="4" fontId="20" fillId="0" borderId="2" xfId="0" applyNumberFormat="1" applyFont="1" applyFill="1" applyBorder="1" applyAlignment="1">
      <alignment horizontal="center" vertical="center"/>
    </xf>
    <xf numFmtId="9" fontId="19" fillId="0" borderId="1" xfId="0" applyNumberFormat="1" applyFont="1" applyFill="1" applyBorder="1" applyAlignment="1">
      <alignment horizontal="center" vertical="center"/>
    </xf>
    <xf numFmtId="4" fontId="18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 wrapText="1"/>
    </xf>
    <xf numFmtId="4" fontId="20" fillId="0" borderId="1" xfId="0" applyNumberFormat="1" applyFont="1" applyFill="1" applyBorder="1" applyAlignment="1">
      <alignment horizontal="center" vertical="center"/>
    </xf>
    <xf numFmtId="4" fontId="19" fillId="0" borderId="1" xfId="0" applyNumberFormat="1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14" fontId="19" fillId="0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center" vertical="center"/>
    </xf>
    <xf numFmtId="9" fontId="0" fillId="0" borderId="0" xfId="2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9" fontId="22" fillId="0" borderId="0" xfId="2" applyFont="1" applyAlignment="1">
      <alignment horizontal="center" vertical="center"/>
    </xf>
    <xf numFmtId="4" fontId="22" fillId="0" borderId="0" xfId="0" applyNumberFormat="1" applyFont="1" applyAlignment="1">
      <alignment horizontal="center" vertical="center"/>
    </xf>
    <xf numFmtId="0" fontId="22" fillId="0" borderId="0" xfId="0" applyFont="1"/>
    <xf numFmtId="4" fontId="19" fillId="0" borderId="2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14" fontId="19" fillId="0" borderId="1" xfId="0" applyNumberFormat="1" applyFont="1" applyFill="1" applyBorder="1" applyAlignment="1">
      <alignment horizontal="center" wrapText="1"/>
    </xf>
    <xf numFmtId="4" fontId="0" fillId="0" borderId="0" xfId="0" applyNumberFormat="1"/>
    <xf numFmtId="0" fontId="24" fillId="2" borderId="2" xfId="0" applyFont="1" applyFill="1" applyBorder="1" applyAlignment="1">
      <alignment horizontal="left" vertical="center" wrapText="1"/>
    </xf>
    <xf numFmtId="49" fontId="24" fillId="0" borderId="2" xfId="0" applyNumberFormat="1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center" vertical="center" wrapText="1"/>
    </xf>
    <xf numFmtId="49" fontId="24" fillId="0" borderId="2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/>
    <xf numFmtId="0" fontId="31" fillId="0" borderId="0" xfId="0" applyFont="1" applyFill="1" applyBorder="1" applyAlignment="1">
      <alignment vertical="center"/>
    </xf>
    <xf numFmtId="4" fontId="31" fillId="0" borderId="0" xfId="0" applyNumberFormat="1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0" fillId="6" borderId="0" xfId="0" applyFill="1"/>
    <xf numFmtId="0" fontId="0" fillId="0" borderId="0" xfId="0" applyFill="1" applyAlignment="1">
      <alignment vertical="center"/>
    </xf>
    <xf numFmtId="0" fontId="32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horizontal="right" vertical="center"/>
    </xf>
    <xf numFmtId="164" fontId="33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horizontal="center"/>
    </xf>
    <xf numFmtId="0" fontId="24" fillId="0" borderId="2" xfId="0" applyFont="1" applyFill="1" applyBorder="1" applyAlignment="1">
      <alignment horizontal="left" vertical="center" wrapText="1"/>
    </xf>
    <xf numFmtId="165" fontId="20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9" fontId="20" fillId="0" borderId="1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/>
    <xf numFmtId="9" fontId="22" fillId="0" borderId="0" xfId="2" applyFont="1" applyFill="1" applyAlignment="1">
      <alignment horizontal="center" vertical="center"/>
    </xf>
    <xf numFmtId="4" fontId="22" fillId="0" borderId="0" xfId="0" applyNumberFormat="1" applyFont="1" applyFill="1" applyAlignment="1">
      <alignment horizontal="center" vertical="center"/>
    </xf>
    <xf numFmtId="0" fontId="3" fillId="0" borderId="0" xfId="0" applyFont="1" applyFill="1"/>
    <xf numFmtId="0" fontId="30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0" fillId="0" borderId="0" xfId="0" applyFont="1" applyFill="1"/>
    <xf numFmtId="0" fontId="14" fillId="0" borderId="0" xfId="0" applyFont="1" applyFill="1"/>
    <xf numFmtId="4" fontId="0" fillId="0" borderId="0" xfId="0" applyNumberFormat="1" applyFill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 shrinkToFi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wrapText="1"/>
    </xf>
    <xf numFmtId="0" fontId="25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</cellXfs>
  <cellStyles count="6">
    <cellStyle name="Dziesiętny 2" xfId="4" xr:uid="{00000000-0005-0000-0000-000000000000}"/>
    <cellStyle name="Normalny" xfId="0" builtinId="0"/>
    <cellStyle name="Normalny 2" xfId="3" xr:uid="{00000000-0005-0000-0000-000002000000}"/>
    <cellStyle name="Normalny 2 2" xfId="5" xr:uid="{00000000-0005-0000-0000-000003000000}"/>
    <cellStyle name="Normalny 3" xfId="1" xr:uid="{00000000-0005-0000-0000-000004000000}"/>
    <cellStyle name="Procentowy 2" xfId="2" xr:uid="{00000000-0005-0000-0000-000005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P27"/>
  <sheetViews>
    <sheetView tabSelected="1" view="pageBreakPreview" zoomScaleNormal="100" zoomScaleSheetLayoutView="100" workbookViewId="0">
      <selection activeCell="K16" sqref="K16"/>
    </sheetView>
  </sheetViews>
  <sheetFormatPr defaultColWidth="9.140625" defaultRowHeight="15" x14ac:dyDescent="0.25"/>
  <cols>
    <col min="1" max="2" width="32.140625" style="13" customWidth="1"/>
    <col min="3" max="3" width="10.7109375" style="13" customWidth="1"/>
    <col min="4" max="6" width="20.7109375" style="13" customWidth="1"/>
    <col min="7" max="7" width="20.28515625" style="13" customWidth="1"/>
    <col min="8" max="8" width="9.140625" style="13"/>
    <col min="9" max="9" width="9.140625" style="13" customWidth="1"/>
    <col min="10" max="16384" width="9.140625" style="3"/>
  </cols>
  <sheetData>
    <row r="1" spans="1:16" s="9" customFormat="1" ht="20.100000000000001" customHeight="1" x14ac:dyDescent="0.3">
      <c r="A1" s="6" t="s">
        <v>275</v>
      </c>
      <c r="B1" s="38"/>
      <c r="C1" s="38"/>
      <c r="D1" s="38"/>
      <c r="E1" s="38"/>
      <c r="F1" s="38"/>
      <c r="G1" s="38"/>
      <c r="H1" s="7"/>
      <c r="I1" s="7"/>
      <c r="J1" s="8"/>
      <c r="K1" s="8"/>
      <c r="L1" s="8"/>
      <c r="M1" s="8"/>
      <c r="N1" s="8"/>
      <c r="O1" s="8"/>
      <c r="P1" s="8"/>
    </row>
    <row r="2" spans="1:16" ht="20.100000000000001" customHeight="1" x14ac:dyDescent="0.25">
      <c r="A2" s="39" t="s">
        <v>38</v>
      </c>
      <c r="B2" s="40"/>
      <c r="C2" s="40"/>
      <c r="D2" s="40"/>
      <c r="E2" s="40"/>
      <c r="F2" s="40"/>
      <c r="G2" s="40"/>
      <c r="H2" s="10"/>
      <c r="I2" s="10"/>
      <c r="J2" s="11"/>
      <c r="K2" s="11"/>
      <c r="L2" s="11"/>
      <c r="M2" s="11"/>
      <c r="N2" s="11"/>
      <c r="O2" s="11"/>
      <c r="P2" s="11"/>
    </row>
    <row r="3" spans="1:16" x14ac:dyDescent="0.25">
      <c r="A3" s="12"/>
      <c r="B3" s="12"/>
      <c r="C3" s="10"/>
      <c r="D3" s="10"/>
      <c r="E3" s="10"/>
      <c r="F3" s="10"/>
      <c r="P3" s="11"/>
    </row>
    <row r="4" spans="1:16" ht="15.75" x14ac:dyDescent="0.25">
      <c r="A4" s="14" t="s">
        <v>274</v>
      </c>
      <c r="B4" s="14"/>
      <c r="C4" s="15"/>
      <c r="D4" s="138"/>
      <c r="E4" s="138"/>
      <c r="F4" s="144"/>
      <c r="G4" s="145"/>
      <c r="H4" s="143"/>
      <c r="P4" s="16"/>
    </row>
    <row r="5" spans="1:16" ht="15.75" x14ac:dyDescent="0.25">
      <c r="A5" s="15"/>
      <c r="B5" s="15"/>
      <c r="C5" s="15"/>
      <c r="D5" s="138"/>
      <c r="E5" s="139"/>
      <c r="F5" s="146"/>
      <c r="G5" s="147"/>
      <c r="H5" s="143"/>
      <c r="P5" s="11"/>
    </row>
    <row r="6" spans="1:16" ht="15.75" x14ac:dyDescent="0.25">
      <c r="A6" s="80" t="s">
        <v>39</v>
      </c>
      <c r="B6" s="14"/>
      <c r="C6" s="15"/>
      <c r="D6" s="138"/>
      <c r="E6" s="139"/>
      <c r="F6" s="146"/>
      <c r="G6" s="147"/>
      <c r="H6" s="143"/>
      <c r="P6" s="16"/>
    </row>
    <row r="7" spans="1:16" x14ac:dyDescent="0.25">
      <c r="A7" s="14"/>
      <c r="B7" s="14"/>
      <c r="C7" s="15"/>
      <c r="D7" s="15"/>
      <c r="E7" s="15"/>
      <c r="F7" s="15"/>
      <c r="G7" s="28"/>
      <c r="H7" s="143"/>
      <c r="P7" s="16"/>
    </row>
    <row r="8" spans="1:16" ht="15.75" thickBot="1" x14ac:dyDescent="0.3">
      <c r="B8" s="14"/>
      <c r="C8" s="15"/>
      <c r="D8" s="15"/>
      <c r="E8" s="15"/>
      <c r="F8" s="15"/>
      <c r="P8" s="16"/>
    </row>
    <row r="9" spans="1:16" x14ac:dyDescent="0.25">
      <c r="B9" s="164" t="s">
        <v>273</v>
      </c>
      <c r="C9" s="165"/>
      <c r="D9" s="165"/>
      <c r="E9" s="165"/>
      <c r="F9" s="166"/>
      <c r="P9" s="16"/>
    </row>
    <row r="10" spans="1:16" x14ac:dyDescent="0.25">
      <c r="B10" s="167"/>
      <c r="C10" s="168"/>
      <c r="D10" s="168"/>
      <c r="E10" s="168"/>
      <c r="F10" s="169"/>
      <c r="P10" s="16"/>
    </row>
    <row r="11" spans="1:16" x14ac:dyDescent="0.25">
      <c r="B11" s="167"/>
      <c r="C11" s="168"/>
      <c r="D11" s="168"/>
      <c r="E11" s="168"/>
      <c r="F11" s="169"/>
      <c r="P11" s="16"/>
    </row>
    <row r="12" spans="1:16" x14ac:dyDescent="0.25">
      <c r="B12" s="167"/>
      <c r="C12" s="168"/>
      <c r="D12" s="168"/>
      <c r="E12" s="168"/>
      <c r="F12" s="169"/>
      <c r="P12" s="16"/>
    </row>
    <row r="13" spans="1:16" x14ac:dyDescent="0.25">
      <c r="B13" s="167"/>
      <c r="C13" s="168"/>
      <c r="D13" s="168"/>
      <c r="E13" s="168"/>
      <c r="F13" s="169"/>
      <c r="P13" s="16"/>
    </row>
    <row r="14" spans="1:16" ht="15.75" thickBot="1" x14ac:dyDescent="0.3">
      <c r="B14" s="170" t="s">
        <v>15</v>
      </c>
      <c r="C14" s="171"/>
      <c r="D14" s="171"/>
      <c r="E14" s="171"/>
      <c r="F14" s="172"/>
      <c r="P14" s="11"/>
    </row>
    <row r="15" spans="1:16" x14ac:dyDescent="0.25">
      <c r="B15" s="15"/>
      <c r="C15" s="15"/>
      <c r="D15" s="15"/>
      <c r="E15" s="15"/>
      <c r="F15" s="15"/>
      <c r="P15" s="11"/>
    </row>
    <row r="16" spans="1:16" ht="20.100000000000001" customHeight="1" thickBot="1" x14ac:dyDescent="0.3">
      <c r="A16" s="14" t="s">
        <v>0</v>
      </c>
      <c r="B16" s="14"/>
      <c r="C16" s="15"/>
      <c r="D16" s="15"/>
      <c r="E16" s="15"/>
      <c r="F16" s="15"/>
      <c r="G16" s="17"/>
      <c r="P16" s="11"/>
    </row>
    <row r="17" spans="1:16" ht="32.25" customHeight="1" thickBot="1" x14ac:dyDescent="0.3">
      <c r="A17" s="52" t="s">
        <v>1</v>
      </c>
      <c r="B17" s="53" t="s">
        <v>12</v>
      </c>
      <c r="C17" s="47" t="s">
        <v>28</v>
      </c>
      <c r="D17" s="47" t="s">
        <v>16</v>
      </c>
      <c r="E17" s="48" t="s">
        <v>17</v>
      </c>
      <c r="F17" s="49" t="s">
        <v>18</v>
      </c>
      <c r="G17" s="50">
        <v>2024</v>
      </c>
      <c r="H17" s="29"/>
      <c r="I17" s="29"/>
      <c r="J17" s="2"/>
      <c r="K17" s="2"/>
      <c r="L17" s="2"/>
      <c r="M17" s="2"/>
      <c r="P17" s="11"/>
    </row>
    <row r="18" spans="1:16" ht="39.950000000000003" customHeight="1" thickBot="1" x14ac:dyDescent="0.3">
      <c r="A18" s="68" t="s">
        <v>29</v>
      </c>
      <c r="B18" s="69" t="s">
        <v>30</v>
      </c>
      <c r="C18" s="70">
        <f>COUNTA('pow podst'!K3:K13)</f>
        <v>11</v>
      </c>
      <c r="D18" s="71">
        <f>SUM('pow podst'!J3:J13)</f>
        <v>24776610</v>
      </c>
      <c r="E18" s="72">
        <f>SUM('pow podst'!L3:L13)</f>
        <v>12949103.34</v>
      </c>
      <c r="F18" s="45">
        <f>SUM('pow podst'!K3:K13)</f>
        <v>11827506.66</v>
      </c>
      <c r="G18" s="73">
        <f>SUM('pow podst'!N3:N13)</f>
        <v>11827506.66</v>
      </c>
      <c r="H18" s="18" t="b">
        <f t="shared" ref="H18:H24" si="0">D18=(E18+F18)</f>
        <v>1</v>
      </c>
      <c r="I18" s="33" t="b">
        <f t="shared" ref="I18:I24" si="1">F18=SUM(G18:G18)</f>
        <v>1</v>
      </c>
      <c r="J18" s="19"/>
      <c r="K18" s="19"/>
      <c r="L18" s="20"/>
      <c r="M18" s="20"/>
      <c r="N18" s="21"/>
      <c r="O18" s="11"/>
      <c r="P18" s="11"/>
    </row>
    <row r="19" spans="1:16" ht="39.950000000000003" customHeight="1" thickBot="1" x14ac:dyDescent="0.3">
      <c r="A19" s="74" t="s">
        <v>31</v>
      </c>
      <c r="B19" s="75" t="s">
        <v>30</v>
      </c>
      <c r="C19" s="76">
        <f>COUNTA('gm podst'!L3:L23)</f>
        <v>21</v>
      </c>
      <c r="D19" s="77">
        <f>SUM('gm podst'!K3:K23)</f>
        <v>25476297</v>
      </c>
      <c r="E19" s="78">
        <f>SUM('gm podst'!M3:M23)</f>
        <v>13648790.34</v>
      </c>
      <c r="F19" s="45">
        <f>SUM('gm podst'!L3:L23)</f>
        <v>11827506.66</v>
      </c>
      <c r="G19" s="79">
        <f>SUM('gm podst'!O3:O23)</f>
        <v>11827506.66</v>
      </c>
      <c r="H19" s="18" t="b">
        <f t="shared" si="0"/>
        <v>1</v>
      </c>
      <c r="I19" s="33" t="b">
        <f t="shared" si="1"/>
        <v>1</v>
      </c>
      <c r="J19" s="19"/>
      <c r="K19" s="19"/>
      <c r="L19" s="20"/>
      <c r="M19" s="20"/>
      <c r="N19" s="20"/>
      <c r="O19" s="20"/>
      <c r="P19" s="20"/>
    </row>
    <row r="20" spans="1:16" s="24" customFormat="1" ht="39.950000000000003" customHeight="1" thickBot="1" x14ac:dyDescent="0.3">
      <c r="A20" s="54" t="s">
        <v>32</v>
      </c>
      <c r="B20" s="65" t="s">
        <v>30</v>
      </c>
      <c r="C20" s="55">
        <f>C18+C19</f>
        <v>32</v>
      </c>
      <c r="D20" s="41">
        <f>D18+D19</f>
        <v>50252907</v>
      </c>
      <c r="E20" s="42">
        <f>E18+E19</f>
        <v>26597893.68</v>
      </c>
      <c r="F20" s="43">
        <f>F18+F19</f>
        <v>23655013.32</v>
      </c>
      <c r="G20" s="44">
        <f>G18+G19</f>
        <v>23655013.32</v>
      </c>
      <c r="H20" s="18" t="b">
        <f t="shared" si="0"/>
        <v>1</v>
      </c>
      <c r="I20" s="33" t="b">
        <f t="shared" si="1"/>
        <v>1</v>
      </c>
      <c r="J20" s="22"/>
      <c r="K20" s="22"/>
      <c r="L20" s="23"/>
      <c r="M20" s="23"/>
      <c r="N20" s="23"/>
      <c r="O20" s="23"/>
      <c r="P20" s="23"/>
    </row>
    <row r="21" spans="1:16" ht="39.950000000000003" customHeight="1" thickBot="1" x14ac:dyDescent="0.3">
      <c r="A21" s="68" t="s">
        <v>2</v>
      </c>
      <c r="B21" s="69" t="s">
        <v>30</v>
      </c>
      <c r="C21" s="70">
        <f>COUNTA('pow rez'!K3:K8)</f>
        <v>6</v>
      </c>
      <c r="D21" s="71">
        <f>SUM('pow rez'!J3:J8)</f>
        <v>6725150</v>
      </c>
      <c r="E21" s="72">
        <f>SUM('pow rez'!L3:L8)</f>
        <v>3362575</v>
      </c>
      <c r="F21" s="45">
        <f>SUM('pow rez'!K3:K8)</f>
        <v>3362575</v>
      </c>
      <c r="G21" s="73">
        <f>SUM('pow rez'!N3:N8)</f>
        <v>3362575</v>
      </c>
      <c r="H21" s="18" t="b">
        <f t="shared" si="0"/>
        <v>1</v>
      </c>
      <c r="I21" s="33" t="b">
        <f t="shared" si="1"/>
        <v>1</v>
      </c>
      <c r="J21" s="19"/>
      <c r="K21" s="19"/>
      <c r="L21" s="20"/>
      <c r="M21" s="20"/>
      <c r="N21" s="20"/>
      <c r="O21" s="20"/>
      <c r="P21" s="20"/>
    </row>
    <row r="22" spans="1:16" ht="39.950000000000003" customHeight="1" thickBot="1" x14ac:dyDescent="0.3">
      <c r="A22" s="74" t="s">
        <v>3</v>
      </c>
      <c r="B22" s="75" t="s">
        <v>30</v>
      </c>
      <c r="C22" s="76">
        <f>COUNTA('gm rez'!L3:L15)</f>
        <v>11</v>
      </c>
      <c r="D22" s="77">
        <f>SUM('gm rez'!K3:K15)</f>
        <v>27354810</v>
      </c>
      <c r="E22" s="78">
        <f>SUM('gm rez'!M3:M15)</f>
        <v>13699625.01</v>
      </c>
      <c r="F22" s="45">
        <f>SUM('gm rez'!L3:L15)</f>
        <v>13655184.99</v>
      </c>
      <c r="G22" s="79">
        <f>SUM('gm rez'!O3:O15)</f>
        <v>13655184.99</v>
      </c>
      <c r="H22" s="18" t="b">
        <f t="shared" si="0"/>
        <v>1</v>
      </c>
      <c r="I22" s="33" t="b">
        <f t="shared" si="1"/>
        <v>1</v>
      </c>
      <c r="J22" s="25"/>
      <c r="K22" s="25"/>
      <c r="L22" s="26"/>
      <c r="M22" s="26"/>
      <c r="N22" s="21"/>
      <c r="O22" s="11"/>
      <c r="P22" s="11"/>
    </row>
    <row r="23" spans="1:16" ht="39.950000000000003" customHeight="1" thickBot="1" x14ac:dyDescent="0.3">
      <c r="A23" s="56" t="s">
        <v>19</v>
      </c>
      <c r="B23" s="66" t="s">
        <v>30</v>
      </c>
      <c r="C23" s="57">
        <f>C21+C22</f>
        <v>17</v>
      </c>
      <c r="D23" s="58">
        <f>D21+D22</f>
        <v>34079960</v>
      </c>
      <c r="E23" s="63">
        <f>E21+E22</f>
        <v>17062200.009999998</v>
      </c>
      <c r="F23" s="46">
        <f>F21+F22</f>
        <v>17017759.990000002</v>
      </c>
      <c r="G23" s="51">
        <f>G21+G22</f>
        <v>17017759.990000002</v>
      </c>
      <c r="H23" s="18" t="b">
        <f t="shared" si="0"/>
        <v>1</v>
      </c>
      <c r="I23" s="33" t="b">
        <f t="shared" si="1"/>
        <v>1</v>
      </c>
      <c r="J23" s="27"/>
      <c r="K23" s="27"/>
      <c r="L23" s="2"/>
      <c r="M23" s="2"/>
    </row>
    <row r="24" spans="1:16" ht="39.950000000000003" customHeight="1" thickBot="1" x14ac:dyDescent="0.3">
      <c r="A24" s="60" t="s">
        <v>27</v>
      </c>
      <c r="B24" s="67" t="s">
        <v>30</v>
      </c>
      <c r="C24" s="61">
        <f>C20+C23</f>
        <v>49</v>
      </c>
      <c r="D24" s="62">
        <f>D20+D23</f>
        <v>84332867</v>
      </c>
      <c r="E24" s="64">
        <f>E20+E23</f>
        <v>43660093.689999998</v>
      </c>
      <c r="F24" s="45">
        <f>F20+F23</f>
        <v>40672773.310000002</v>
      </c>
      <c r="G24" s="59">
        <f>G20+G23</f>
        <v>40672773.310000002</v>
      </c>
      <c r="H24" s="18" t="b">
        <f t="shared" si="0"/>
        <v>1</v>
      </c>
      <c r="I24" s="33" t="b">
        <f t="shared" si="1"/>
        <v>1</v>
      </c>
      <c r="J24" s="27"/>
      <c r="K24" s="27"/>
      <c r="L24" s="2"/>
      <c r="M24" s="2"/>
    </row>
    <row r="25" spans="1:16" x14ac:dyDescent="0.25">
      <c r="A25" s="28"/>
      <c r="B25" s="28"/>
      <c r="C25" s="28" t="b">
        <f>C18+C19=C20</f>
        <v>1</v>
      </c>
      <c r="D25" s="28" t="b">
        <f t="shared" ref="D25:G25" si="2">D18+D19=D20</f>
        <v>1</v>
      </c>
      <c r="E25" s="28" t="b">
        <f t="shared" si="2"/>
        <v>1</v>
      </c>
      <c r="F25" s="28" t="b">
        <f t="shared" si="2"/>
        <v>1</v>
      </c>
      <c r="G25" s="28" t="b">
        <f t="shared" si="2"/>
        <v>1</v>
      </c>
      <c r="H25" s="28"/>
      <c r="I25" s="28"/>
      <c r="J25" s="27"/>
      <c r="K25" s="27"/>
      <c r="L25" s="2"/>
      <c r="M25" s="2"/>
    </row>
    <row r="26" spans="1:16" x14ac:dyDescent="0.25">
      <c r="A26" s="28"/>
      <c r="B26" s="28"/>
      <c r="C26" s="28" t="b">
        <f>C21+C22=C23</f>
        <v>1</v>
      </c>
      <c r="D26" s="28" t="b">
        <f t="shared" ref="D26:G26" si="3">D21+D22=D23</f>
        <v>1</v>
      </c>
      <c r="E26" s="28" t="b">
        <f t="shared" si="3"/>
        <v>1</v>
      </c>
      <c r="F26" s="28" t="b">
        <f t="shared" si="3"/>
        <v>1</v>
      </c>
      <c r="G26" s="28" t="b">
        <f t="shared" si="3"/>
        <v>1</v>
      </c>
      <c r="H26" s="28"/>
      <c r="I26" s="28"/>
      <c r="J26" s="27"/>
      <c r="K26" s="27"/>
      <c r="L26" s="2"/>
      <c r="M26" s="2"/>
    </row>
    <row r="27" spans="1:16" x14ac:dyDescent="0.25">
      <c r="C27" s="13" t="b">
        <f>C20+C23=C24</f>
        <v>1</v>
      </c>
      <c r="D27" s="13" t="b">
        <f t="shared" ref="D27:G27" si="4">D20+D23=D24</f>
        <v>1</v>
      </c>
      <c r="E27" s="13" t="b">
        <f t="shared" si="4"/>
        <v>1</v>
      </c>
      <c r="F27" s="13" t="b">
        <f t="shared" si="4"/>
        <v>1</v>
      </c>
      <c r="G27" s="13" t="b">
        <f t="shared" si="4"/>
        <v>1</v>
      </c>
    </row>
  </sheetData>
  <mergeCells count="2">
    <mergeCell ref="B9:F13"/>
    <mergeCell ref="B14:F14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8"/>
  <sheetViews>
    <sheetView showGridLines="0" view="pageBreakPreview" topLeftCell="A10" zoomScaleNormal="78" zoomScaleSheetLayoutView="100" workbookViewId="0">
      <selection activeCell="I13" sqref="A1:R14"/>
    </sheetView>
  </sheetViews>
  <sheetFormatPr defaultColWidth="9.140625" defaultRowHeight="15" x14ac:dyDescent="0.25"/>
  <cols>
    <col min="1" max="1" width="9.85546875" style="3" customWidth="1"/>
    <col min="2" max="2" width="15.7109375" style="3" customWidth="1"/>
    <col min="3" max="3" width="15.7109375" style="34" customWidth="1"/>
    <col min="4" max="4" width="25.28515625" style="3" customWidth="1"/>
    <col min="5" max="5" width="15.7109375" style="1" customWidth="1"/>
    <col min="6" max="6" width="30.85546875" style="3" customWidth="1"/>
    <col min="7" max="7" width="15.7109375" style="34" customWidth="1"/>
    <col min="8" max="8" width="15.7109375" style="3" customWidth="1"/>
    <col min="9" max="9" width="28.28515625" style="1" customWidth="1"/>
    <col min="10" max="10" width="21.140625" style="101" customWidth="1"/>
    <col min="11" max="11" width="20.7109375" style="1" customWidth="1"/>
    <col min="12" max="12" width="18.42578125" style="1" customWidth="1"/>
    <col min="13" max="13" width="15.7109375" style="1" customWidth="1"/>
    <col min="14" max="14" width="19.42578125" style="1" customWidth="1"/>
    <col min="15" max="15" width="15.7109375" style="34" customWidth="1"/>
    <col min="16" max="17" width="15.7109375" style="1" customWidth="1"/>
    <col min="18" max="18" width="15.7109375" style="34" customWidth="1"/>
    <col min="19" max="16384" width="9.140625" style="3"/>
  </cols>
  <sheetData>
    <row r="1" spans="1:18" ht="81.75" customHeight="1" x14ac:dyDescent="0.25">
      <c r="A1" s="173" t="s">
        <v>4</v>
      </c>
      <c r="B1" s="173" t="s">
        <v>5</v>
      </c>
      <c r="C1" s="178" t="s">
        <v>37</v>
      </c>
      <c r="D1" s="175" t="s">
        <v>6</v>
      </c>
      <c r="E1" s="175" t="s">
        <v>26</v>
      </c>
      <c r="F1" s="175" t="s">
        <v>7</v>
      </c>
      <c r="G1" s="173" t="s">
        <v>21</v>
      </c>
      <c r="H1" s="173" t="s">
        <v>8</v>
      </c>
      <c r="I1" s="173" t="s">
        <v>20</v>
      </c>
      <c r="J1" s="173" t="s">
        <v>9</v>
      </c>
      <c r="K1" s="173" t="s">
        <v>14</v>
      </c>
      <c r="L1" s="175" t="s">
        <v>11</v>
      </c>
      <c r="M1" s="173" t="s">
        <v>10</v>
      </c>
      <c r="N1" s="140" t="s">
        <v>36</v>
      </c>
      <c r="O1" s="101"/>
      <c r="P1" s="101"/>
      <c r="Q1" s="101"/>
      <c r="R1" s="148"/>
    </row>
    <row r="2" spans="1:18" ht="33.75" customHeight="1" x14ac:dyDescent="0.25">
      <c r="A2" s="173"/>
      <c r="B2" s="173"/>
      <c r="C2" s="179"/>
      <c r="D2" s="176"/>
      <c r="E2" s="176"/>
      <c r="F2" s="176"/>
      <c r="G2" s="173"/>
      <c r="H2" s="173"/>
      <c r="I2" s="173"/>
      <c r="J2" s="173"/>
      <c r="K2" s="173"/>
      <c r="L2" s="176"/>
      <c r="M2" s="173"/>
      <c r="N2" s="140">
        <v>2024</v>
      </c>
      <c r="O2" s="101" t="s">
        <v>22</v>
      </c>
      <c r="P2" s="101" t="s">
        <v>23</v>
      </c>
      <c r="Q2" s="101" t="s">
        <v>24</v>
      </c>
      <c r="R2" s="35" t="s">
        <v>25</v>
      </c>
    </row>
    <row r="3" spans="1:18" ht="45.75" x14ac:dyDescent="0.25">
      <c r="A3" s="92">
        <v>1</v>
      </c>
      <c r="B3" s="108" t="s">
        <v>55</v>
      </c>
      <c r="C3" s="93" t="s">
        <v>73</v>
      </c>
      <c r="D3" s="149" t="s">
        <v>72</v>
      </c>
      <c r="E3" s="109" t="s">
        <v>87</v>
      </c>
      <c r="F3" s="126" t="s">
        <v>104</v>
      </c>
      <c r="G3" s="92" t="s">
        <v>105</v>
      </c>
      <c r="H3" s="112">
        <v>2.04</v>
      </c>
      <c r="I3" s="86" t="s">
        <v>113</v>
      </c>
      <c r="J3" s="113">
        <v>2173190</v>
      </c>
      <c r="K3" s="124">
        <f t="shared" ref="K3:K12" si="0">ROUNDDOWN(J3*M3,2)</f>
        <v>1086595</v>
      </c>
      <c r="L3" s="107">
        <f t="shared" ref="L3:L13" si="1">J3-K3</f>
        <v>1086595</v>
      </c>
      <c r="M3" s="99">
        <v>0.5</v>
      </c>
      <c r="N3" s="98">
        <f t="shared" ref="N3:N12" si="2">K3</f>
        <v>1086595</v>
      </c>
      <c r="O3" s="101" t="b">
        <f t="shared" ref="O3:O14" si="3">K3=SUM(N3:N3)</f>
        <v>1</v>
      </c>
      <c r="P3" s="114">
        <f t="shared" ref="P3:P14" si="4">ROUND(K3/J3,4)</f>
        <v>0.5</v>
      </c>
      <c r="Q3" s="115" t="b">
        <f t="shared" ref="Q3:Q13" si="5">P3=M3</f>
        <v>1</v>
      </c>
      <c r="R3" s="115" t="b">
        <f>J3=K3+L3</f>
        <v>1</v>
      </c>
    </row>
    <row r="4" spans="1:18" ht="45.75" x14ac:dyDescent="0.25">
      <c r="A4" s="92">
        <v>2</v>
      </c>
      <c r="B4" s="108" t="s">
        <v>40</v>
      </c>
      <c r="C4" s="93" t="s">
        <v>73</v>
      </c>
      <c r="D4" s="149" t="s">
        <v>56</v>
      </c>
      <c r="E4" s="92">
        <v>2406</v>
      </c>
      <c r="F4" s="126" t="s">
        <v>88</v>
      </c>
      <c r="G4" s="92" t="s">
        <v>105</v>
      </c>
      <c r="H4" s="112">
        <v>2.0099999999999998</v>
      </c>
      <c r="I4" s="86" t="s">
        <v>276</v>
      </c>
      <c r="J4" s="113">
        <v>1611892</v>
      </c>
      <c r="K4" s="124">
        <f t="shared" si="0"/>
        <v>805946</v>
      </c>
      <c r="L4" s="107">
        <f t="shared" si="1"/>
        <v>805946</v>
      </c>
      <c r="M4" s="99">
        <v>0.5</v>
      </c>
      <c r="N4" s="98">
        <f t="shared" si="2"/>
        <v>805946</v>
      </c>
      <c r="O4" s="101" t="b">
        <f t="shared" si="3"/>
        <v>1</v>
      </c>
      <c r="P4" s="114">
        <f t="shared" si="4"/>
        <v>0.5</v>
      </c>
      <c r="Q4" s="115" t="b">
        <f t="shared" si="5"/>
        <v>1</v>
      </c>
      <c r="R4" s="115" t="b">
        <f t="shared" ref="R4:R14" si="6">J4=K4+L4</f>
        <v>1</v>
      </c>
    </row>
    <row r="5" spans="1:18" ht="89.25" customHeight="1" x14ac:dyDescent="0.25">
      <c r="A5" s="92">
        <v>3</v>
      </c>
      <c r="B5" s="108" t="s">
        <v>43</v>
      </c>
      <c r="C5" s="93" t="s">
        <v>73</v>
      </c>
      <c r="D5" s="149" t="s">
        <v>60</v>
      </c>
      <c r="E5" s="109" t="s">
        <v>77</v>
      </c>
      <c r="F5" s="126" t="s">
        <v>92</v>
      </c>
      <c r="G5" s="92" t="s">
        <v>105</v>
      </c>
      <c r="H5" s="112">
        <v>0.86</v>
      </c>
      <c r="I5" s="86" t="s">
        <v>112</v>
      </c>
      <c r="J5" s="113">
        <v>1048944</v>
      </c>
      <c r="K5" s="124">
        <f t="shared" si="0"/>
        <v>524472</v>
      </c>
      <c r="L5" s="107">
        <f t="shared" si="1"/>
        <v>524472</v>
      </c>
      <c r="M5" s="99">
        <v>0.5</v>
      </c>
      <c r="N5" s="98">
        <f t="shared" si="2"/>
        <v>524472</v>
      </c>
      <c r="O5" s="101" t="b">
        <f t="shared" si="3"/>
        <v>1</v>
      </c>
      <c r="P5" s="114">
        <f t="shared" si="4"/>
        <v>0.5</v>
      </c>
      <c r="Q5" s="115" t="b">
        <f t="shared" si="5"/>
        <v>1</v>
      </c>
      <c r="R5" s="115" t="b">
        <f t="shared" si="6"/>
        <v>1</v>
      </c>
    </row>
    <row r="6" spans="1:18" ht="45.75" x14ac:dyDescent="0.25">
      <c r="A6" s="92">
        <v>4</v>
      </c>
      <c r="B6" s="108" t="s">
        <v>41</v>
      </c>
      <c r="C6" s="93" t="s">
        <v>73</v>
      </c>
      <c r="D6" s="149" t="s">
        <v>57</v>
      </c>
      <c r="E6" s="109" t="s">
        <v>74</v>
      </c>
      <c r="F6" s="126" t="s">
        <v>89</v>
      </c>
      <c r="G6" s="92" t="s">
        <v>105</v>
      </c>
      <c r="H6" s="112">
        <v>5.3239999999999998</v>
      </c>
      <c r="I6" s="86" t="s">
        <v>106</v>
      </c>
      <c r="J6" s="113">
        <v>5126284</v>
      </c>
      <c r="K6" s="124">
        <f t="shared" si="0"/>
        <v>2563142</v>
      </c>
      <c r="L6" s="107">
        <f t="shared" si="1"/>
        <v>2563142</v>
      </c>
      <c r="M6" s="99">
        <v>0.5</v>
      </c>
      <c r="N6" s="98">
        <f t="shared" si="2"/>
        <v>2563142</v>
      </c>
      <c r="O6" s="101" t="b">
        <f t="shared" si="3"/>
        <v>1</v>
      </c>
      <c r="P6" s="114">
        <f t="shared" si="4"/>
        <v>0.5</v>
      </c>
      <c r="Q6" s="115" t="b">
        <f t="shared" si="5"/>
        <v>1</v>
      </c>
      <c r="R6" s="115" t="b">
        <f t="shared" si="6"/>
        <v>1</v>
      </c>
    </row>
    <row r="7" spans="1:18" ht="45" x14ac:dyDescent="0.25">
      <c r="A7" s="92">
        <v>5</v>
      </c>
      <c r="B7" s="108" t="s">
        <v>47</v>
      </c>
      <c r="C7" s="93" t="s">
        <v>73</v>
      </c>
      <c r="D7" s="149" t="s">
        <v>64</v>
      </c>
      <c r="E7" s="109" t="s">
        <v>79</v>
      </c>
      <c r="F7" s="111" t="s">
        <v>96</v>
      </c>
      <c r="G7" s="92" t="s">
        <v>105</v>
      </c>
      <c r="H7" s="112">
        <v>1.3149999999999999</v>
      </c>
      <c r="I7" s="86" t="s">
        <v>114</v>
      </c>
      <c r="J7" s="113">
        <v>3671336</v>
      </c>
      <c r="K7" s="124">
        <f t="shared" si="0"/>
        <v>1835668</v>
      </c>
      <c r="L7" s="107">
        <f t="shared" si="1"/>
        <v>1835668</v>
      </c>
      <c r="M7" s="99">
        <v>0.5</v>
      </c>
      <c r="N7" s="98">
        <f t="shared" si="2"/>
        <v>1835668</v>
      </c>
      <c r="O7" s="101" t="b">
        <f t="shared" si="3"/>
        <v>1</v>
      </c>
      <c r="P7" s="114">
        <f t="shared" si="4"/>
        <v>0.5</v>
      </c>
      <c r="Q7" s="115" t="b">
        <f t="shared" si="5"/>
        <v>1</v>
      </c>
      <c r="R7" s="115" t="b">
        <f t="shared" si="6"/>
        <v>1</v>
      </c>
    </row>
    <row r="8" spans="1:18" ht="45.75" x14ac:dyDescent="0.25">
      <c r="A8" s="92">
        <v>6</v>
      </c>
      <c r="B8" s="108" t="s">
        <v>53</v>
      </c>
      <c r="C8" s="93" t="s">
        <v>73</v>
      </c>
      <c r="D8" s="149" t="s">
        <v>70</v>
      </c>
      <c r="E8" s="109" t="s">
        <v>85</v>
      </c>
      <c r="F8" s="126" t="s">
        <v>102</v>
      </c>
      <c r="G8" s="92" t="s">
        <v>105</v>
      </c>
      <c r="H8" s="112">
        <v>1.2</v>
      </c>
      <c r="I8" s="86" t="s">
        <v>116</v>
      </c>
      <c r="J8" s="113">
        <v>2000000</v>
      </c>
      <c r="K8" s="124">
        <f t="shared" si="0"/>
        <v>1000000</v>
      </c>
      <c r="L8" s="107">
        <f t="shared" si="1"/>
        <v>1000000</v>
      </c>
      <c r="M8" s="99">
        <v>0.5</v>
      </c>
      <c r="N8" s="98">
        <f t="shared" si="2"/>
        <v>1000000</v>
      </c>
      <c r="O8" s="101" t="b">
        <f t="shared" si="3"/>
        <v>1</v>
      </c>
      <c r="P8" s="114">
        <f t="shared" si="4"/>
        <v>0.5</v>
      </c>
      <c r="Q8" s="115" t="b">
        <f t="shared" si="5"/>
        <v>1</v>
      </c>
      <c r="R8" s="115" t="b">
        <f t="shared" si="6"/>
        <v>1</v>
      </c>
    </row>
    <row r="9" spans="1:18" ht="75.75" x14ac:dyDescent="0.25">
      <c r="A9" s="92">
        <v>7</v>
      </c>
      <c r="B9" s="108" t="s">
        <v>52</v>
      </c>
      <c r="C9" s="93" t="s">
        <v>73</v>
      </c>
      <c r="D9" s="149" t="s">
        <v>69</v>
      </c>
      <c r="E9" s="109" t="s">
        <v>84</v>
      </c>
      <c r="F9" s="126" t="s">
        <v>101</v>
      </c>
      <c r="G9" s="92" t="s">
        <v>105</v>
      </c>
      <c r="H9" s="112">
        <v>2.363</v>
      </c>
      <c r="I9" s="86" t="s">
        <v>115</v>
      </c>
      <c r="J9" s="113">
        <v>2430000</v>
      </c>
      <c r="K9" s="124">
        <f t="shared" si="0"/>
        <v>1215000</v>
      </c>
      <c r="L9" s="107">
        <f t="shared" si="1"/>
        <v>1215000</v>
      </c>
      <c r="M9" s="99">
        <v>0.5</v>
      </c>
      <c r="N9" s="98">
        <f t="shared" si="2"/>
        <v>1215000</v>
      </c>
      <c r="O9" s="101" t="b">
        <f t="shared" si="3"/>
        <v>1</v>
      </c>
      <c r="P9" s="114">
        <f t="shared" si="4"/>
        <v>0.5</v>
      </c>
      <c r="Q9" s="115" t="b">
        <f t="shared" si="5"/>
        <v>1</v>
      </c>
      <c r="R9" s="115" t="b">
        <f t="shared" si="6"/>
        <v>1</v>
      </c>
    </row>
    <row r="10" spans="1:18" ht="45.75" x14ac:dyDescent="0.25">
      <c r="A10" s="92">
        <v>8</v>
      </c>
      <c r="B10" s="108" t="s">
        <v>46</v>
      </c>
      <c r="C10" s="93" t="s">
        <v>73</v>
      </c>
      <c r="D10" s="149" t="s">
        <v>63</v>
      </c>
      <c r="E10" s="109" t="s">
        <v>78</v>
      </c>
      <c r="F10" s="126" t="s">
        <v>95</v>
      </c>
      <c r="G10" s="92" t="s">
        <v>105</v>
      </c>
      <c r="H10" s="112">
        <v>0.99</v>
      </c>
      <c r="I10" s="86" t="s">
        <v>278</v>
      </c>
      <c r="J10" s="113">
        <v>2505244</v>
      </c>
      <c r="K10" s="124">
        <f t="shared" si="0"/>
        <v>1252622</v>
      </c>
      <c r="L10" s="107">
        <f t="shared" si="1"/>
        <v>1252622</v>
      </c>
      <c r="M10" s="99">
        <v>0.5</v>
      </c>
      <c r="N10" s="98">
        <f t="shared" si="2"/>
        <v>1252622</v>
      </c>
      <c r="O10" s="101" t="b">
        <f t="shared" si="3"/>
        <v>1</v>
      </c>
      <c r="P10" s="114">
        <f t="shared" si="4"/>
        <v>0.5</v>
      </c>
      <c r="Q10" s="115" t="b">
        <f t="shared" si="5"/>
        <v>1</v>
      </c>
      <c r="R10" s="115" t="b">
        <f t="shared" si="6"/>
        <v>1</v>
      </c>
    </row>
    <row r="11" spans="1:18" ht="62.25" customHeight="1" x14ac:dyDescent="0.25">
      <c r="A11" s="92">
        <v>9</v>
      </c>
      <c r="B11" s="108" t="s">
        <v>54</v>
      </c>
      <c r="C11" s="93" t="s">
        <v>73</v>
      </c>
      <c r="D11" s="149" t="s">
        <v>71</v>
      </c>
      <c r="E11" s="86" t="s">
        <v>86</v>
      </c>
      <c r="F11" s="126" t="s">
        <v>103</v>
      </c>
      <c r="G11" s="92" t="s">
        <v>105</v>
      </c>
      <c r="H11" s="112">
        <v>0.52</v>
      </c>
      <c r="I11" s="86" t="s">
        <v>116</v>
      </c>
      <c r="J11" s="113">
        <v>601219</v>
      </c>
      <c r="K11" s="124">
        <f t="shared" si="0"/>
        <v>300609.5</v>
      </c>
      <c r="L11" s="107">
        <f t="shared" si="1"/>
        <v>300609.5</v>
      </c>
      <c r="M11" s="99">
        <v>0.5</v>
      </c>
      <c r="N11" s="98">
        <f t="shared" si="2"/>
        <v>300609.5</v>
      </c>
      <c r="O11" s="101" t="b">
        <f t="shared" si="3"/>
        <v>1</v>
      </c>
      <c r="P11" s="114">
        <f t="shared" si="4"/>
        <v>0.5</v>
      </c>
      <c r="Q11" s="115" t="b">
        <f t="shared" si="5"/>
        <v>1</v>
      </c>
      <c r="R11" s="115" t="b">
        <f t="shared" si="6"/>
        <v>1</v>
      </c>
    </row>
    <row r="12" spans="1:18" ht="30.75" x14ac:dyDescent="0.25">
      <c r="A12" s="92">
        <v>10</v>
      </c>
      <c r="B12" s="108" t="s">
        <v>45</v>
      </c>
      <c r="C12" s="93" t="s">
        <v>73</v>
      </c>
      <c r="D12" s="149" t="s">
        <v>62</v>
      </c>
      <c r="E12" s="110">
        <v>2415</v>
      </c>
      <c r="F12" s="126" t="s">
        <v>94</v>
      </c>
      <c r="G12" s="92" t="s">
        <v>105</v>
      </c>
      <c r="H12" s="112">
        <v>0.78</v>
      </c>
      <c r="I12" s="86" t="s">
        <v>113</v>
      </c>
      <c r="J12" s="113">
        <v>991581</v>
      </c>
      <c r="K12" s="124">
        <f t="shared" si="0"/>
        <v>495790.5</v>
      </c>
      <c r="L12" s="107">
        <f t="shared" si="1"/>
        <v>495790.5</v>
      </c>
      <c r="M12" s="99">
        <v>0.5</v>
      </c>
      <c r="N12" s="98">
        <f t="shared" si="2"/>
        <v>495790.5</v>
      </c>
      <c r="O12" s="101" t="b">
        <f t="shared" si="3"/>
        <v>1</v>
      </c>
      <c r="P12" s="114">
        <f t="shared" si="4"/>
        <v>0.5</v>
      </c>
      <c r="Q12" s="115" t="b">
        <f t="shared" si="5"/>
        <v>1</v>
      </c>
      <c r="R12" s="115" t="b">
        <f t="shared" si="6"/>
        <v>1</v>
      </c>
    </row>
    <row r="13" spans="1:18" s="4" customFormat="1" ht="45.75" x14ac:dyDescent="0.25">
      <c r="A13" s="92">
        <v>11</v>
      </c>
      <c r="B13" s="108" t="s">
        <v>270</v>
      </c>
      <c r="C13" s="93" t="s">
        <v>73</v>
      </c>
      <c r="D13" s="129" t="s">
        <v>58</v>
      </c>
      <c r="E13" s="109" t="s">
        <v>75</v>
      </c>
      <c r="F13" s="126" t="s">
        <v>90</v>
      </c>
      <c r="G13" s="92" t="s">
        <v>105</v>
      </c>
      <c r="H13" s="112">
        <v>1.083</v>
      </c>
      <c r="I13" s="86" t="s">
        <v>107</v>
      </c>
      <c r="J13" s="113">
        <v>2616920</v>
      </c>
      <c r="K13" s="124">
        <v>747661.66</v>
      </c>
      <c r="L13" s="107">
        <f t="shared" si="1"/>
        <v>1869258.3399999999</v>
      </c>
      <c r="M13" s="99">
        <v>0.5</v>
      </c>
      <c r="N13" s="98">
        <v>747661.66</v>
      </c>
      <c r="O13" s="101" t="b">
        <f t="shared" si="3"/>
        <v>1</v>
      </c>
      <c r="P13" s="114">
        <f t="shared" si="4"/>
        <v>0.28570000000000001</v>
      </c>
      <c r="Q13" s="115" t="b">
        <f t="shared" si="5"/>
        <v>0</v>
      </c>
      <c r="R13" s="115" t="b">
        <f t="shared" si="6"/>
        <v>1</v>
      </c>
    </row>
    <row r="14" spans="1:18" ht="20.100000000000001" customHeight="1" x14ac:dyDescent="0.25">
      <c r="A14" s="177" t="s">
        <v>34</v>
      </c>
      <c r="B14" s="177"/>
      <c r="C14" s="177"/>
      <c r="D14" s="177"/>
      <c r="E14" s="177"/>
      <c r="F14" s="177"/>
      <c r="G14" s="177"/>
      <c r="H14" s="150">
        <f>SUM(H3:H13)</f>
        <v>18.484999999999996</v>
      </c>
      <c r="I14" s="151" t="s">
        <v>12</v>
      </c>
      <c r="J14" s="100">
        <f>SUM(J3:J13)</f>
        <v>24776610</v>
      </c>
      <c r="K14" s="100">
        <f>SUM(K3:K13)</f>
        <v>11827506.66</v>
      </c>
      <c r="L14" s="100">
        <f>SUM(L3:L13)</f>
        <v>12949103.34</v>
      </c>
      <c r="M14" s="152" t="s">
        <v>12</v>
      </c>
      <c r="N14" s="100">
        <f>SUM(N3:N13)</f>
        <v>11827506.66</v>
      </c>
      <c r="O14" s="101" t="b">
        <f t="shared" si="3"/>
        <v>1</v>
      </c>
      <c r="P14" s="114">
        <f t="shared" si="4"/>
        <v>0.47739999999999999</v>
      </c>
      <c r="Q14" s="115" t="s">
        <v>12</v>
      </c>
      <c r="R14" s="115" t="b">
        <f t="shared" si="6"/>
        <v>1</v>
      </c>
    </row>
    <row r="15" spans="1:18" x14ac:dyDescent="0.25">
      <c r="A15" s="31"/>
      <c r="B15" s="31"/>
      <c r="C15" s="94"/>
      <c r="D15" s="31"/>
      <c r="E15" s="103"/>
      <c r="F15" s="31"/>
      <c r="G15" s="94"/>
    </row>
    <row r="16" spans="1:18" x14ac:dyDescent="0.25">
      <c r="A16" s="30" t="s">
        <v>35</v>
      </c>
      <c r="B16" s="30"/>
      <c r="C16" s="95"/>
      <c r="D16" s="30"/>
      <c r="E16" s="95"/>
      <c r="F16" s="30"/>
      <c r="G16" s="95"/>
      <c r="H16" s="13"/>
      <c r="J16" s="102"/>
      <c r="O16" s="1"/>
      <c r="R16" s="37"/>
    </row>
    <row r="17" spans="1:18" s="24" customFormat="1" ht="28.5" customHeight="1" x14ac:dyDescent="0.25">
      <c r="A17" s="174" t="s">
        <v>33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33"/>
      <c r="P17" s="133"/>
      <c r="Q17" s="133"/>
      <c r="R17" s="134"/>
    </row>
    <row r="18" spans="1:18" x14ac:dyDescent="0.25">
      <c r="B18" s="32"/>
      <c r="C18" s="96"/>
      <c r="D18" s="32"/>
      <c r="E18" s="104"/>
      <c r="F18" s="32"/>
      <c r="G18" s="96"/>
      <c r="J18" s="35"/>
    </row>
    <row r="25" spans="1:18" x14ac:dyDescent="0.25">
      <c r="K25" s="37"/>
      <c r="L25" s="37"/>
    </row>
    <row r="26" spans="1:18" x14ac:dyDescent="0.25">
      <c r="K26" s="37"/>
      <c r="L26" s="37"/>
      <c r="M26" s="37"/>
    </row>
    <row r="27" spans="1:18" x14ac:dyDescent="0.25">
      <c r="K27" s="37"/>
      <c r="L27" s="37"/>
      <c r="M27" s="37"/>
    </row>
    <row r="28" spans="1:18" x14ac:dyDescent="0.25">
      <c r="L28" s="37"/>
    </row>
  </sheetData>
  <mergeCells count="15">
    <mergeCell ref="G1:G2"/>
    <mergeCell ref="A17:N17"/>
    <mergeCell ref="L1:L2"/>
    <mergeCell ref="M1:M2"/>
    <mergeCell ref="H1:H2"/>
    <mergeCell ref="I1:I2"/>
    <mergeCell ref="J1:J2"/>
    <mergeCell ref="K1:K2"/>
    <mergeCell ref="D1:D2"/>
    <mergeCell ref="E1:E2"/>
    <mergeCell ref="A14:G14"/>
    <mergeCell ref="A1:A2"/>
    <mergeCell ref="B1:B2"/>
    <mergeCell ref="C1:C2"/>
    <mergeCell ref="F1:F2"/>
  </mergeCells>
  <conditionalFormatting sqref="O3:R14">
    <cfRule type="cellIs" dxfId="17" priority="20" operator="equal">
      <formula>FALSE</formula>
    </cfRule>
  </conditionalFormatting>
  <conditionalFormatting sqref="O3:Q14">
    <cfRule type="containsText" dxfId="16" priority="18" operator="containsText" text="fałsz">
      <formula>NOT(ISERROR(SEARCH("fałsz",O3)))</formula>
    </cfRule>
  </conditionalFormatting>
  <conditionalFormatting sqref="R16">
    <cfRule type="cellIs" dxfId="15" priority="17" operator="equal">
      <formula>FALSE</formula>
    </cfRule>
  </conditionalFormatting>
  <conditionalFormatting sqref="R16">
    <cfRule type="cellIs" dxfId="14" priority="16" operator="equal">
      <formula>FALSE</formula>
    </cfRule>
  </conditionalFormatting>
  <dataValidations count="2">
    <dataValidation type="list" allowBlank="1" showInputMessage="1" showErrorMessage="1" sqref="G3:G13" xr:uid="{00000000-0002-0000-0100-000000000000}">
      <formula1>"R"</formula1>
    </dataValidation>
    <dataValidation type="list" allowBlank="1" showInputMessage="1" showErrorMessage="1" sqref="C3:C13" xr:uid="{00000000-0002-0000-0100-000001000000}">
      <formula1>"N"</formula1>
    </dataValidation>
  </dataValidations>
  <pageMargins left="0.23622047244094491" right="0.23622047244094491" top="0.74803149606299213" bottom="0.74803149606299213" header="0.31496062992125984" footer="0.31496062992125984"/>
  <pageSetup paperSize="8" scale="76" fitToHeight="0" orientation="landscape" r:id="rId1"/>
  <headerFooter>
    <oddHeader>&amp;LWojewództwo śląskie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7"/>
  <sheetViews>
    <sheetView showGridLines="0" view="pageBreakPreview" topLeftCell="A19" zoomScaleNormal="78" zoomScaleSheetLayoutView="100" workbookViewId="0">
      <selection activeCell="G35" sqref="G35"/>
    </sheetView>
  </sheetViews>
  <sheetFormatPr defaultColWidth="9.140625" defaultRowHeight="15" x14ac:dyDescent="0.25"/>
  <cols>
    <col min="1" max="1" width="10.7109375" style="4" customWidth="1"/>
    <col min="2" max="3" width="15.7109375" style="4" customWidth="1"/>
    <col min="4" max="4" width="21.7109375" style="4" customWidth="1"/>
    <col min="5" max="6" width="15.7109375" style="4" customWidth="1"/>
    <col min="7" max="7" width="33.85546875" style="4" customWidth="1"/>
    <col min="8" max="9" width="15.7109375" style="4" customWidth="1"/>
    <col min="10" max="10" width="21.85546875" style="4" customWidth="1"/>
    <col min="11" max="11" width="23.42578125" style="4" customWidth="1"/>
    <col min="12" max="12" width="19.7109375" style="4" customWidth="1"/>
    <col min="13" max="13" width="19.5703125" style="4" customWidth="1"/>
    <col min="14" max="14" width="19.42578125" style="101" customWidth="1"/>
    <col min="15" max="15" width="19.7109375" style="4" customWidth="1"/>
    <col min="16" max="16" width="15.7109375" style="148" customWidth="1"/>
    <col min="17" max="18" width="15.7109375" style="101" customWidth="1"/>
    <col min="19" max="19" width="15.7109375" style="148" customWidth="1"/>
    <col min="20" max="16384" width="9.140625" style="4"/>
  </cols>
  <sheetData>
    <row r="1" spans="1:19" s="155" customFormat="1" ht="63.75" customHeight="1" x14ac:dyDescent="0.25">
      <c r="A1" s="173" t="s">
        <v>4</v>
      </c>
      <c r="B1" s="173" t="s">
        <v>5</v>
      </c>
      <c r="C1" s="178" t="s">
        <v>37</v>
      </c>
      <c r="D1" s="175" t="s">
        <v>6</v>
      </c>
      <c r="E1" s="175" t="s">
        <v>26</v>
      </c>
      <c r="F1" s="175" t="s">
        <v>13</v>
      </c>
      <c r="G1" s="175" t="s">
        <v>7</v>
      </c>
      <c r="H1" s="173" t="s">
        <v>21</v>
      </c>
      <c r="I1" s="173" t="s">
        <v>8</v>
      </c>
      <c r="J1" s="173" t="s">
        <v>20</v>
      </c>
      <c r="K1" s="173" t="s">
        <v>9</v>
      </c>
      <c r="L1" s="173" t="s">
        <v>14</v>
      </c>
      <c r="M1" s="175" t="s">
        <v>11</v>
      </c>
      <c r="N1" s="173" t="s">
        <v>10</v>
      </c>
      <c r="O1" s="140" t="s">
        <v>36</v>
      </c>
      <c r="P1" s="153"/>
      <c r="Q1" s="153"/>
      <c r="R1" s="153"/>
      <c r="S1" s="154"/>
    </row>
    <row r="2" spans="1:19" s="155" customFormat="1" ht="33.75" customHeight="1" x14ac:dyDescent="0.25">
      <c r="A2" s="173"/>
      <c r="B2" s="173"/>
      <c r="C2" s="179"/>
      <c r="D2" s="176"/>
      <c r="E2" s="176"/>
      <c r="F2" s="176"/>
      <c r="G2" s="176"/>
      <c r="H2" s="173"/>
      <c r="I2" s="173"/>
      <c r="J2" s="173"/>
      <c r="K2" s="173"/>
      <c r="L2" s="173"/>
      <c r="M2" s="176"/>
      <c r="N2" s="173"/>
      <c r="O2" s="140">
        <v>2024</v>
      </c>
      <c r="P2" s="153" t="s">
        <v>22</v>
      </c>
      <c r="Q2" s="153" t="s">
        <v>23</v>
      </c>
      <c r="R2" s="153" t="s">
        <v>24</v>
      </c>
      <c r="S2" s="125" t="s">
        <v>25</v>
      </c>
    </row>
    <row r="3" spans="1:19" ht="48.75" customHeight="1" x14ac:dyDescent="0.25">
      <c r="A3" s="92">
        <v>1</v>
      </c>
      <c r="B3" s="116" t="s">
        <v>127</v>
      </c>
      <c r="C3" s="93" t="s">
        <v>73</v>
      </c>
      <c r="D3" s="130" t="s">
        <v>170</v>
      </c>
      <c r="E3" s="109" t="s">
        <v>171</v>
      </c>
      <c r="F3" s="110" t="s">
        <v>211</v>
      </c>
      <c r="G3" s="111" t="s">
        <v>243</v>
      </c>
      <c r="H3" s="92" t="s">
        <v>105</v>
      </c>
      <c r="I3" s="112">
        <v>0.41</v>
      </c>
      <c r="J3" s="86" t="s">
        <v>116</v>
      </c>
      <c r="K3" s="113">
        <v>1286543</v>
      </c>
      <c r="L3" s="124">
        <f t="shared" ref="L3:L22" si="0">ROUNDDOWN(K3*N3,2)</f>
        <v>643271.5</v>
      </c>
      <c r="M3" s="107">
        <f t="shared" ref="M3:M23" si="1">K3-L3</f>
        <v>643271.5</v>
      </c>
      <c r="N3" s="99">
        <v>0.5</v>
      </c>
      <c r="O3" s="106">
        <f t="shared" ref="O3:O22" si="2">L3</f>
        <v>643271.5</v>
      </c>
      <c r="P3" s="101" t="b">
        <f t="shared" ref="P3:P24" si="3">L3=SUM(O3:O3)</f>
        <v>1</v>
      </c>
      <c r="Q3" s="114">
        <f t="shared" ref="Q3:Q24" si="4">ROUND(L3/K3,4)</f>
        <v>0.5</v>
      </c>
      <c r="R3" s="115" t="b">
        <f t="shared" ref="R3:R23" si="5">Q3=N3</f>
        <v>1</v>
      </c>
      <c r="S3" s="115" t="b">
        <f t="shared" ref="S3:S20" si="6">K3=L3+M3</f>
        <v>1</v>
      </c>
    </row>
    <row r="4" spans="1:19" ht="44.25" customHeight="1" x14ac:dyDescent="0.25">
      <c r="A4" s="92">
        <v>2</v>
      </c>
      <c r="B4" s="116" t="s">
        <v>119</v>
      </c>
      <c r="C4" s="93" t="s">
        <v>73</v>
      </c>
      <c r="D4" s="130" t="s">
        <v>154</v>
      </c>
      <c r="E4" s="109" t="s">
        <v>155</v>
      </c>
      <c r="F4" s="110" t="s">
        <v>212</v>
      </c>
      <c r="G4" s="111" t="s">
        <v>235</v>
      </c>
      <c r="H4" s="92" t="s">
        <v>105</v>
      </c>
      <c r="I4" s="112">
        <v>0.67</v>
      </c>
      <c r="J4" s="86" t="s">
        <v>279</v>
      </c>
      <c r="K4" s="113">
        <v>3101877</v>
      </c>
      <c r="L4" s="124">
        <f t="shared" si="0"/>
        <v>1550938.5</v>
      </c>
      <c r="M4" s="107">
        <f t="shared" si="1"/>
        <v>1550938.5</v>
      </c>
      <c r="N4" s="99">
        <v>0.5</v>
      </c>
      <c r="O4" s="106">
        <f t="shared" si="2"/>
        <v>1550938.5</v>
      </c>
      <c r="P4" s="101" t="b">
        <f t="shared" si="3"/>
        <v>1</v>
      </c>
      <c r="Q4" s="114">
        <f t="shared" si="4"/>
        <v>0.5</v>
      </c>
      <c r="R4" s="115" t="b">
        <f t="shared" si="5"/>
        <v>1</v>
      </c>
      <c r="S4" s="115" t="b">
        <f t="shared" si="6"/>
        <v>1</v>
      </c>
    </row>
    <row r="5" spans="1:19" ht="42" customHeight="1" x14ac:dyDescent="0.25">
      <c r="A5" s="92">
        <v>3</v>
      </c>
      <c r="B5" s="108" t="s">
        <v>124</v>
      </c>
      <c r="C5" s="93" t="s">
        <v>73</v>
      </c>
      <c r="D5" s="130" t="s">
        <v>164</v>
      </c>
      <c r="E5" s="109" t="s">
        <v>165</v>
      </c>
      <c r="F5" s="110" t="s">
        <v>220</v>
      </c>
      <c r="G5" s="111" t="s">
        <v>240</v>
      </c>
      <c r="H5" s="92" t="s">
        <v>105</v>
      </c>
      <c r="I5" s="112">
        <v>1</v>
      </c>
      <c r="J5" s="86" t="s">
        <v>111</v>
      </c>
      <c r="K5" s="113">
        <v>1000000</v>
      </c>
      <c r="L5" s="124">
        <f t="shared" si="0"/>
        <v>500000</v>
      </c>
      <c r="M5" s="107">
        <f t="shared" si="1"/>
        <v>500000</v>
      </c>
      <c r="N5" s="99">
        <v>0.5</v>
      </c>
      <c r="O5" s="106">
        <f t="shared" si="2"/>
        <v>500000</v>
      </c>
      <c r="P5" s="101" t="b">
        <f t="shared" si="3"/>
        <v>1</v>
      </c>
      <c r="Q5" s="114">
        <f t="shared" si="4"/>
        <v>0.5</v>
      </c>
      <c r="R5" s="115" t="b">
        <f t="shared" si="5"/>
        <v>1</v>
      </c>
      <c r="S5" s="115" t="b">
        <f t="shared" si="6"/>
        <v>1</v>
      </c>
    </row>
    <row r="6" spans="1:19" ht="61.5" customHeight="1" x14ac:dyDescent="0.25">
      <c r="A6" s="92">
        <v>4</v>
      </c>
      <c r="B6" s="108" t="s">
        <v>140</v>
      </c>
      <c r="C6" s="93" t="s">
        <v>73</v>
      </c>
      <c r="D6" s="130" t="s">
        <v>194</v>
      </c>
      <c r="E6" s="109" t="s">
        <v>195</v>
      </c>
      <c r="F6" s="110" t="s">
        <v>224</v>
      </c>
      <c r="G6" s="111" t="s">
        <v>257</v>
      </c>
      <c r="H6" s="92" t="s">
        <v>105</v>
      </c>
      <c r="I6" s="112">
        <v>1.55</v>
      </c>
      <c r="J6" s="86" t="s">
        <v>276</v>
      </c>
      <c r="K6" s="113">
        <v>1008000</v>
      </c>
      <c r="L6" s="124">
        <f t="shared" si="0"/>
        <v>504000</v>
      </c>
      <c r="M6" s="107">
        <f t="shared" si="1"/>
        <v>504000</v>
      </c>
      <c r="N6" s="99">
        <v>0.5</v>
      </c>
      <c r="O6" s="106">
        <f t="shared" si="2"/>
        <v>504000</v>
      </c>
      <c r="P6" s="101" t="b">
        <f t="shared" si="3"/>
        <v>1</v>
      </c>
      <c r="Q6" s="114">
        <f t="shared" si="4"/>
        <v>0.5</v>
      </c>
      <c r="R6" s="115" t="b">
        <f t="shared" si="5"/>
        <v>1</v>
      </c>
      <c r="S6" s="115" t="b">
        <f t="shared" si="6"/>
        <v>1</v>
      </c>
    </row>
    <row r="7" spans="1:19" ht="30" x14ac:dyDescent="0.25">
      <c r="A7" s="92">
        <v>5</v>
      </c>
      <c r="B7" s="108" t="s">
        <v>133</v>
      </c>
      <c r="C7" s="93" t="s">
        <v>73</v>
      </c>
      <c r="D7" s="130" t="s">
        <v>180</v>
      </c>
      <c r="E7" s="109" t="s">
        <v>181</v>
      </c>
      <c r="F7" s="110" t="s">
        <v>219</v>
      </c>
      <c r="G7" s="111" t="s">
        <v>249</v>
      </c>
      <c r="H7" s="92" t="s">
        <v>105</v>
      </c>
      <c r="I7" s="112">
        <v>1.24</v>
      </c>
      <c r="J7" s="86" t="s">
        <v>107</v>
      </c>
      <c r="K7" s="113">
        <v>811045</v>
      </c>
      <c r="L7" s="124">
        <f t="shared" si="0"/>
        <v>405522.5</v>
      </c>
      <c r="M7" s="107">
        <f t="shared" si="1"/>
        <v>405522.5</v>
      </c>
      <c r="N7" s="99">
        <v>0.5</v>
      </c>
      <c r="O7" s="106">
        <f t="shared" si="2"/>
        <v>405522.5</v>
      </c>
      <c r="P7" s="101" t="b">
        <f t="shared" si="3"/>
        <v>1</v>
      </c>
      <c r="Q7" s="114">
        <f t="shared" si="4"/>
        <v>0.5</v>
      </c>
      <c r="R7" s="115" t="b">
        <f t="shared" si="5"/>
        <v>1</v>
      </c>
      <c r="S7" s="115" t="b">
        <f t="shared" si="6"/>
        <v>1</v>
      </c>
    </row>
    <row r="8" spans="1:19" ht="45" x14ac:dyDescent="0.25">
      <c r="A8" s="92">
        <v>6</v>
      </c>
      <c r="B8" s="108" t="s">
        <v>141</v>
      </c>
      <c r="C8" s="93" t="s">
        <v>73</v>
      </c>
      <c r="D8" s="130" t="s">
        <v>196</v>
      </c>
      <c r="E8" s="109" t="s">
        <v>197</v>
      </c>
      <c r="F8" s="92" t="s">
        <v>211</v>
      </c>
      <c r="G8" s="111" t="s">
        <v>258</v>
      </c>
      <c r="H8" s="92" t="s">
        <v>105</v>
      </c>
      <c r="I8" s="112">
        <v>1.212</v>
      </c>
      <c r="J8" s="86" t="s">
        <v>116</v>
      </c>
      <c r="K8" s="113">
        <v>999166</v>
      </c>
      <c r="L8" s="124">
        <f t="shared" si="0"/>
        <v>499583</v>
      </c>
      <c r="M8" s="107">
        <f t="shared" si="1"/>
        <v>499583</v>
      </c>
      <c r="N8" s="99">
        <v>0.5</v>
      </c>
      <c r="O8" s="106">
        <f t="shared" si="2"/>
        <v>499583</v>
      </c>
      <c r="P8" s="101" t="b">
        <f t="shared" si="3"/>
        <v>1</v>
      </c>
      <c r="Q8" s="114">
        <f t="shared" si="4"/>
        <v>0.5</v>
      </c>
      <c r="R8" s="115" t="b">
        <f t="shared" si="5"/>
        <v>1</v>
      </c>
      <c r="S8" s="115" t="b">
        <f t="shared" si="6"/>
        <v>1</v>
      </c>
    </row>
    <row r="9" spans="1:19" ht="45.75" customHeight="1" x14ac:dyDescent="0.25">
      <c r="A9" s="92">
        <v>7</v>
      </c>
      <c r="B9" s="108" t="s">
        <v>147</v>
      </c>
      <c r="C9" s="93" t="s">
        <v>73</v>
      </c>
      <c r="D9" s="130" t="s">
        <v>208</v>
      </c>
      <c r="E9" s="92">
        <v>2415062</v>
      </c>
      <c r="F9" s="92" t="s">
        <v>231</v>
      </c>
      <c r="G9" s="111" t="s">
        <v>264</v>
      </c>
      <c r="H9" s="92" t="s">
        <v>105</v>
      </c>
      <c r="I9" s="112">
        <v>0.626</v>
      </c>
      <c r="J9" s="86" t="s">
        <v>115</v>
      </c>
      <c r="K9" s="113">
        <v>1209015</v>
      </c>
      <c r="L9" s="124">
        <f t="shared" si="0"/>
        <v>604507.5</v>
      </c>
      <c r="M9" s="107">
        <f t="shared" si="1"/>
        <v>604507.5</v>
      </c>
      <c r="N9" s="99">
        <v>0.5</v>
      </c>
      <c r="O9" s="106">
        <f t="shared" si="2"/>
        <v>604507.5</v>
      </c>
      <c r="P9" s="101" t="b">
        <f t="shared" si="3"/>
        <v>1</v>
      </c>
      <c r="Q9" s="114">
        <f t="shared" si="4"/>
        <v>0.5</v>
      </c>
      <c r="R9" s="115" t="b">
        <f t="shared" si="5"/>
        <v>1</v>
      </c>
      <c r="S9" s="115" t="b">
        <f t="shared" si="6"/>
        <v>1</v>
      </c>
    </row>
    <row r="10" spans="1:19" ht="30" x14ac:dyDescent="0.25">
      <c r="A10" s="92">
        <v>8</v>
      </c>
      <c r="B10" s="108" t="s">
        <v>139</v>
      </c>
      <c r="C10" s="93" t="s">
        <v>73</v>
      </c>
      <c r="D10" s="130" t="s">
        <v>192</v>
      </c>
      <c r="E10" s="109" t="s">
        <v>193</v>
      </c>
      <c r="F10" s="110" t="s">
        <v>212</v>
      </c>
      <c r="G10" s="111" t="s">
        <v>256</v>
      </c>
      <c r="H10" s="92" t="s">
        <v>105</v>
      </c>
      <c r="I10" s="112">
        <v>0.39</v>
      </c>
      <c r="J10" s="86" t="s">
        <v>116</v>
      </c>
      <c r="K10" s="113">
        <v>1295611</v>
      </c>
      <c r="L10" s="124">
        <f t="shared" si="0"/>
        <v>647805.5</v>
      </c>
      <c r="M10" s="107">
        <f t="shared" si="1"/>
        <v>647805.5</v>
      </c>
      <c r="N10" s="99">
        <v>0.5</v>
      </c>
      <c r="O10" s="106">
        <f t="shared" si="2"/>
        <v>647805.5</v>
      </c>
      <c r="P10" s="101" t="b">
        <f t="shared" si="3"/>
        <v>1</v>
      </c>
      <c r="Q10" s="114">
        <f t="shared" si="4"/>
        <v>0.5</v>
      </c>
      <c r="R10" s="115" t="b">
        <f t="shared" si="5"/>
        <v>1</v>
      </c>
      <c r="S10" s="115" t="b">
        <f t="shared" si="6"/>
        <v>1</v>
      </c>
    </row>
    <row r="11" spans="1:19" ht="30" x14ac:dyDescent="0.25">
      <c r="A11" s="92">
        <v>9</v>
      </c>
      <c r="B11" s="108" t="s">
        <v>137</v>
      </c>
      <c r="C11" s="93" t="s">
        <v>73</v>
      </c>
      <c r="D11" s="130" t="s">
        <v>187</v>
      </c>
      <c r="E11" s="109" t="s">
        <v>188</v>
      </c>
      <c r="F11" s="110" t="s">
        <v>225</v>
      </c>
      <c r="G11" s="111" t="s">
        <v>253</v>
      </c>
      <c r="H11" s="92" t="s">
        <v>105</v>
      </c>
      <c r="I11" s="112">
        <v>0.64300000000000002</v>
      </c>
      <c r="J11" s="86" t="s">
        <v>114</v>
      </c>
      <c r="K11" s="113">
        <v>2730312</v>
      </c>
      <c r="L11" s="124">
        <f t="shared" si="0"/>
        <v>1365156</v>
      </c>
      <c r="M11" s="107">
        <f t="shared" si="1"/>
        <v>1365156</v>
      </c>
      <c r="N11" s="99">
        <v>0.5</v>
      </c>
      <c r="O11" s="106">
        <f t="shared" si="2"/>
        <v>1365156</v>
      </c>
      <c r="P11" s="101" t="b">
        <f t="shared" si="3"/>
        <v>1</v>
      </c>
      <c r="Q11" s="114">
        <f t="shared" si="4"/>
        <v>0.5</v>
      </c>
      <c r="R11" s="115" t="b">
        <f t="shared" si="5"/>
        <v>1</v>
      </c>
      <c r="S11" s="115" t="b">
        <f t="shared" si="6"/>
        <v>1</v>
      </c>
    </row>
    <row r="12" spans="1:19" ht="64.5" customHeight="1" x14ac:dyDescent="0.25">
      <c r="A12" s="92">
        <v>10</v>
      </c>
      <c r="B12" s="108" t="s">
        <v>145</v>
      </c>
      <c r="C12" s="93" t="s">
        <v>73</v>
      </c>
      <c r="D12" s="130" t="s">
        <v>204</v>
      </c>
      <c r="E12" s="109" t="s">
        <v>205</v>
      </c>
      <c r="F12" s="92" t="s">
        <v>228</v>
      </c>
      <c r="G12" s="111" t="s">
        <v>262</v>
      </c>
      <c r="H12" s="92" t="s">
        <v>105</v>
      </c>
      <c r="I12" s="112">
        <v>0.3</v>
      </c>
      <c r="J12" s="86" t="s">
        <v>277</v>
      </c>
      <c r="K12" s="113">
        <v>103075</v>
      </c>
      <c r="L12" s="124">
        <f t="shared" si="0"/>
        <v>51537.5</v>
      </c>
      <c r="M12" s="107">
        <f t="shared" si="1"/>
        <v>51537.5</v>
      </c>
      <c r="N12" s="99">
        <v>0.5</v>
      </c>
      <c r="O12" s="106">
        <f t="shared" si="2"/>
        <v>51537.5</v>
      </c>
      <c r="P12" s="101" t="b">
        <f t="shared" si="3"/>
        <v>1</v>
      </c>
      <c r="Q12" s="114">
        <f t="shared" si="4"/>
        <v>0.5</v>
      </c>
      <c r="R12" s="115" t="b">
        <f t="shared" si="5"/>
        <v>1</v>
      </c>
      <c r="S12" s="115" t="b">
        <f t="shared" si="6"/>
        <v>1</v>
      </c>
    </row>
    <row r="13" spans="1:19" ht="60" x14ac:dyDescent="0.25">
      <c r="A13" s="92">
        <v>11</v>
      </c>
      <c r="B13" s="108" t="s">
        <v>125</v>
      </c>
      <c r="C13" s="93" t="s">
        <v>73</v>
      </c>
      <c r="D13" s="130" t="s">
        <v>166</v>
      </c>
      <c r="E13" s="109" t="s">
        <v>167</v>
      </c>
      <c r="F13" s="110" t="s">
        <v>221</v>
      </c>
      <c r="G13" s="111" t="s">
        <v>241</v>
      </c>
      <c r="H13" s="92" t="s">
        <v>105</v>
      </c>
      <c r="I13" s="112">
        <v>1.85</v>
      </c>
      <c r="J13" s="86" t="s">
        <v>280</v>
      </c>
      <c r="K13" s="113">
        <v>950559</v>
      </c>
      <c r="L13" s="124">
        <f t="shared" si="0"/>
        <v>475279.5</v>
      </c>
      <c r="M13" s="107">
        <f t="shared" si="1"/>
        <v>475279.5</v>
      </c>
      <c r="N13" s="99">
        <v>0.5</v>
      </c>
      <c r="O13" s="106">
        <f t="shared" si="2"/>
        <v>475279.5</v>
      </c>
      <c r="P13" s="101" t="b">
        <f t="shared" si="3"/>
        <v>1</v>
      </c>
      <c r="Q13" s="114">
        <f t="shared" si="4"/>
        <v>0.5</v>
      </c>
      <c r="R13" s="115" t="b">
        <f t="shared" si="5"/>
        <v>1</v>
      </c>
      <c r="S13" s="115" t="b">
        <f t="shared" si="6"/>
        <v>1</v>
      </c>
    </row>
    <row r="14" spans="1:19" ht="45" x14ac:dyDescent="0.25">
      <c r="A14" s="92">
        <v>12</v>
      </c>
      <c r="B14" s="108" t="s">
        <v>121</v>
      </c>
      <c r="C14" s="93" t="s">
        <v>73</v>
      </c>
      <c r="D14" s="130" t="s">
        <v>158</v>
      </c>
      <c r="E14" s="109" t="s">
        <v>159</v>
      </c>
      <c r="F14" s="92" t="s">
        <v>216</v>
      </c>
      <c r="G14" s="111" t="s">
        <v>237</v>
      </c>
      <c r="H14" s="92" t="s">
        <v>105</v>
      </c>
      <c r="I14" s="112">
        <v>0.60499999999999998</v>
      </c>
      <c r="J14" s="86" t="s">
        <v>109</v>
      </c>
      <c r="K14" s="113">
        <v>523365</v>
      </c>
      <c r="L14" s="124">
        <f t="shared" si="0"/>
        <v>261682.5</v>
      </c>
      <c r="M14" s="107">
        <f t="shared" si="1"/>
        <v>261682.5</v>
      </c>
      <c r="N14" s="99">
        <v>0.5</v>
      </c>
      <c r="O14" s="106">
        <f t="shared" si="2"/>
        <v>261682.5</v>
      </c>
      <c r="P14" s="101" t="b">
        <f t="shared" si="3"/>
        <v>1</v>
      </c>
      <c r="Q14" s="114">
        <f t="shared" si="4"/>
        <v>0.5</v>
      </c>
      <c r="R14" s="115" t="b">
        <f t="shared" si="5"/>
        <v>1</v>
      </c>
      <c r="S14" s="115" t="b">
        <f t="shared" si="6"/>
        <v>1</v>
      </c>
    </row>
    <row r="15" spans="1:19" ht="45.75" customHeight="1" x14ac:dyDescent="0.25">
      <c r="A15" s="92">
        <v>13</v>
      </c>
      <c r="B15" s="108" t="s">
        <v>129</v>
      </c>
      <c r="C15" s="93" t="s">
        <v>73</v>
      </c>
      <c r="D15" s="130" t="s">
        <v>174</v>
      </c>
      <c r="E15" s="109" t="s">
        <v>175</v>
      </c>
      <c r="F15" s="92" t="s">
        <v>223</v>
      </c>
      <c r="G15" s="111" t="s">
        <v>245</v>
      </c>
      <c r="H15" s="92" t="s">
        <v>105</v>
      </c>
      <c r="I15" s="112">
        <v>0.35</v>
      </c>
      <c r="J15" s="86" t="s">
        <v>116</v>
      </c>
      <c r="K15" s="113">
        <v>814056</v>
      </c>
      <c r="L15" s="124">
        <f t="shared" si="0"/>
        <v>407028</v>
      </c>
      <c r="M15" s="107">
        <f t="shared" si="1"/>
        <v>407028</v>
      </c>
      <c r="N15" s="99">
        <v>0.5</v>
      </c>
      <c r="O15" s="106">
        <f t="shared" si="2"/>
        <v>407028</v>
      </c>
      <c r="P15" s="101" t="b">
        <f t="shared" si="3"/>
        <v>1</v>
      </c>
      <c r="Q15" s="114">
        <f t="shared" si="4"/>
        <v>0.5</v>
      </c>
      <c r="R15" s="115" t="b">
        <f t="shared" si="5"/>
        <v>1</v>
      </c>
      <c r="S15" s="115" t="b">
        <f t="shared" si="6"/>
        <v>1</v>
      </c>
    </row>
    <row r="16" spans="1:19" ht="45" x14ac:dyDescent="0.25">
      <c r="A16" s="92">
        <v>14</v>
      </c>
      <c r="B16" s="108" t="s">
        <v>148</v>
      </c>
      <c r="C16" s="93" t="s">
        <v>73</v>
      </c>
      <c r="D16" s="130" t="s">
        <v>209</v>
      </c>
      <c r="E16" s="109" t="s">
        <v>210</v>
      </c>
      <c r="F16" s="92" t="s">
        <v>228</v>
      </c>
      <c r="G16" s="111" t="s">
        <v>265</v>
      </c>
      <c r="H16" s="92" t="s">
        <v>105</v>
      </c>
      <c r="I16" s="112">
        <v>0.22</v>
      </c>
      <c r="J16" s="86" t="s">
        <v>281</v>
      </c>
      <c r="K16" s="113">
        <v>691320</v>
      </c>
      <c r="L16" s="124">
        <f t="shared" si="0"/>
        <v>345660</v>
      </c>
      <c r="M16" s="107">
        <f t="shared" si="1"/>
        <v>345660</v>
      </c>
      <c r="N16" s="99">
        <v>0.5</v>
      </c>
      <c r="O16" s="106">
        <f t="shared" si="2"/>
        <v>345660</v>
      </c>
      <c r="P16" s="101" t="b">
        <f t="shared" si="3"/>
        <v>1</v>
      </c>
      <c r="Q16" s="114">
        <f t="shared" si="4"/>
        <v>0.5</v>
      </c>
      <c r="R16" s="115" t="b">
        <f t="shared" si="5"/>
        <v>1</v>
      </c>
      <c r="S16" s="115" t="b">
        <f t="shared" si="6"/>
        <v>1</v>
      </c>
    </row>
    <row r="17" spans="1:19" ht="41.25" customHeight="1" x14ac:dyDescent="0.25">
      <c r="A17" s="92">
        <v>15</v>
      </c>
      <c r="B17" s="108" t="s">
        <v>126</v>
      </c>
      <c r="C17" s="93" t="s">
        <v>73</v>
      </c>
      <c r="D17" s="130" t="s">
        <v>168</v>
      </c>
      <c r="E17" s="109" t="s">
        <v>169</v>
      </c>
      <c r="F17" s="110" t="s">
        <v>222</v>
      </c>
      <c r="G17" s="111" t="s">
        <v>242</v>
      </c>
      <c r="H17" s="92" t="s">
        <v>105</v>
      </c>
      <c r="I17" s="112">
        <v>1.2</v>
      </c>
      <c r="J17" s="86" t="s">
        <v>116</v>
      </c>
      <c r="K17" s="113">
        <v>1109429</v>
      </c>
      <c r="L17" s="124">
        <f t="shared" si="0"/>
        <v>554714.5</v>
      </c>
      <c r="M17" s="107">
        <f t="shared" si="1"/>
        <v>554714.5</v>
      </c>
      <c r="N17" s="99">
        <v>0.5</v>
      </c>
      <c r="O17" s="106">
        <f t="shared" si="2"/>
        <v>554714.5</v>
      </c>
      <c r="P17" s="101" t="b">
        <f t="shared" si="3"/>
        <v>1</v>
      </c>
      <c r="Q17" s="114">
        <f t="shared" si="4"/>
        <v>0.5</v>
      </c>
      <c r="R17" s="115" t="b">
        <f t="shared" si="5"/>
        <v>1</v>
      </c>
      <c r="S17" s="115" t="b">
        <f t="shared" si="6"/>
        <v>1</v>
      </c>
    </row>
    <row r="18" spans="1:19" ht="59.25" customHeight="1" x14ac:dyDescent="0.25">
      <c r="A18" s="92">
        <v>16</v>
      </c>
      <c r="B18" s="108" t="s">
        <v>131</v>
      </c>
      <c r="C18" s="93" t="s">
        <v>73</v>
      </c>
      <c r="D18" s="130" t="s">
        <v>177</v>
      </c>
      <c r="E18" s="109" t="s">
        <v>178</v>
      </c>
      <c r="F18" s="92" t="s">
        <v>224</v>
      </c>
      <c r="G18" s="111" t="s">
        <v>247</v>
      </c>
      <c r="H18" s="92" t="s">
        <v>105</v>
      </c>
      <c r="I18" s="112">
        <v>0.86499999999999999</v>
      </c>
      <c r="J18" s="86" t="s">
        <v>114</v>
      </c>
      <c r="K18" s="113">
        <v>2098000</v>
      </c>
      <c r="L18" s="124">
        <f t="shared" si="0"/>
        <v>1049000</v>
      </c>
      <c r="M18" s="107">
        <f t="shared" si="1"/>
        <v>1049000</v>
      </c>
      <c r="N18" s="99">
        <v>0.5</v>
      </c>
      <c r="O18" s="106">
        <f t="shared" si="2"/>
        <v>1049000</v>
      </c>
      <c r="P18" s="101" t="b">
        <f t="shared" si="3"/>
        <v>1</v>
      </c>
      <c r="Q18" s="114">
        <f t="shared" si="4"/>
        <v>0.5</v>
      </c>
      <c r="R18" s="115" t="b">
        <f t="shared" si="5"/>
        <v>1</v>
      </c>
      <c r="S18" s="115" t="b">
        <f t="shared" si="6"/>
        <v>1</v>
      </c>
    </row>
    <row r="19" spans="1:19" ht="39.75" customHeight="1" x14ac:dyDescent="0.25">
      <c r="A19" s="92">
        <v>17</v>
      </c>
      <c r="B19" s="108" t="s">
        <v>146</v>
      </c>
      <c r="C19" s="93" t="s">
        <v>73</v>
      </c>
      <c r="D19" s="130" t="s">
        <v>206</v>
      </c>
      <c r="E19" s="109" t="s">
        <v>207</v>
      </c>
      <c r="F19" s="110" t="s">
        <v>230</v>
      </c>
      <c r="G19" s="111" t="s">
        <v>263</v>
      </c>
      <c r="H19" s="92" t="s">
        <v>105</v>
      </c>
      <c r="I19" s="112">
        <v>0.7</v>
      </c>
      <c r="J19" s="86" t="s">
        <v>116</v>
      </c>
      <c r="K19" s="113">
        <v>1273242</v>
      </c>
      <c r="L19" s="124">
        <f t="shared" si="0"/>
        <v>636621</v>
      </c>
      <c r="M19" s="107">
        <f t="shared" si="1"/>
        <v>636621</v>
      </c>
      <c r="N19" s="99">
        <v>0.5</v>
      </c>
      <c r="O19" s="106">
        <f t="shared" si="2"/>
        <v>636621</v>
      </c>
      <c r="P19" s="101" t="b">
        <f t="shared" si="3"/>
        <v>1</v>
      </c>
      <c r="Q19" s="114">
        <f t="shared" si="4"/>
        <v>0.5</v>
      </c>
      <c r="R19" s="115" t="b">
        <f t="shared" si="5"/>
        <v>1</v>
      </c>
      <c r="S19" s="115" t="b">
        <f t="shared" si="6"/>
        <v>1</v>
      </c>
    </row>
    <row r="20" spans="1:19" ht="45" customHeight="1" x14ac:dyDescent="0.25">
      <c r="A20" s="92">
        <v>18</v>
      </c>
      <c r="B20" s="116" t="s">
        <v>122</v>
      </c>
      <c r="C20" s="93" t="s">
        <v>73</v>
      </c>
      <c r="D20" s="130" t="s">
        <v>160</v>
      </c>
      <c r="E20" s="86" t="s">
        <v>161</v>
      </c>
      <c r="F20" s="110" t="s">
        <v>217</v>
      </c>
      <c r="G20" s="111" t="s">
        <v>238</v>
      </c>
      <c r="H20" s="92" t="s">
        <v>105</v>
      </c>
      <c r="I20" s="112">
        <v>0.57199999999999995</v>
      </c>
      <c r="J20" s="86" t="s">
        <v>115</v>
      </c>
      <c r="K20" s="113">
        <v>639000</v>
      </c>
      <c r="L20" s="124">
        <f t="shared" si="0"/>
        <v>319500</v>
      </c>
      <c r="M20" s="107">
        <f t="shared" si="1"/>
        <v>319500</v>
      </c>
      <c r="N20" s="99">
        <v>0.5</v>
      </c>
      <c r="O20" s="106">
        <f t="shared" si="2"/>
        <v>319500</v>
      </c>
      <c r="P20" s="101" t="b">
        <f t="shared" si="3"/>
        <v>1</v>
      </c>
      <c r="Q20" s="114">
        <f t="shared" si="4"/>
        <v>0.5</v>
      </c>
      <c r="R20" s="115" t="b">
        <f t="shared" si="5"/>
        <v>1</v>
      </c>
      <c r="S20" s="115" t="b">
        <f t="shared" si="6"/>
        <v>1</v>
      </c>
    </row>
    <row r="21" spans="1:19" ht="36.75" customHeight="1" x14ac:dyDescent="0.25">
      <c r="A21" s="92">
        <v>19</v>
      </c>
      <c r="B21" s="108" t="s">
        <v>136</v>
      </c>
      <c r="C21" s="93" t="s">
        <v>73</v>
      </c>
      <c r="D21" s="130" t="s">
        <v>185</v>
      </c>
      <c r="E21" s="109" t="s">
        <v>186</v>
      </c>
      <c r="F21" s="110" t="s">
        <v>227</v>
      </c>
      <c r="G21" s="111" t="s">
        <v>252</v>
      </c>
      <c r="H21" s="92" t="s">
        <v>105</v>
      </c>
      <c r="I21" s="112">
        <v>0.54100000000000004</v>
      </c>
      <c r="J21" s="86" t="s">
        <v>266</v>
      </c>
      <c r="K21" s="113">
        <v>933000</v>
      </c>
      <c r="L21" s="124">
        <f t="shared" si="0"/>
        <v>466500</v>
      </c>
      <c r="M21" s="107">
        <f t="shared" si="1"/>
        <v>466500</v>
      </c>
      <c r="N21" s="99">
        <v>0.5</v>
      </c>
      <c r="O21" s="106">
        <f t="shared" si="2"/>
        <v>466500</v>
      </c>
      <c r="P21" s="101" t="b">
        <f t="shared" si="3"/>
        <v>1</v>
      </c>
      <c r="Q21" s="114">
        <f t="shared" si="4"/>
        <v>0.5</v>
      </c>
      <c r="R21" s="115" t="b">
        <f t="shared" si="5"/>
        <v>1</v>
      </c>
      <c r="S21" s="115" t="b">
        <f t="shared" ref="S21" si="7">K21=L21+M21</f>
        <v>1</v>
      </c>
    </row>
    <row r="22" spans="1:19" ht="42" customHeight="1" x14ac:dyDescent="0.25">
      <c r="A22" s="92">
        <v>20</v>
      </c>
      <c r="B22" s="108" t="s">
        <v>134</v>
      </c>
      <c r="C22" s="93" t="s">
        <v>73</v>
      </c>
      <c r="D22" s="130" t="s">
        <v>182</v>
      </c>
      <c r="E22" s="109" t="s">
        <v>183</v>
      </c>
      <c r="F22" s="110" t="s">
        <v>226</v>
      </c>
      <c r="G22" s="111" t="s">
        <v>250</v>
      </c>
      <c r="H22" s="92" t="s">
        <v>105</v>
      </c>
      <c r="I22" s="112">
        <v>0.36</v>
      </c>
      <c r="J22" s="86" t="s">
        <v>111</v>
      </c>
      <c r="K22" s="113">
        <v>499682</v>
      </c>
      <c r="L22" s="124">
        <f t="shared" si="0"/>
        <v>249841</v>
      </c>
      <c r="M22" s="107">
        <f t="shared" si="1"/>
        <v>249841</v>
      </c>
      <c r="N22" s="99">
        <v>0.5</v>
      </c>
      <c r="O22" s="106">
        <f t="shared" si="2"/>
        <v>249841</v>
      </c>
      <c r="P22" s="101" t="b">
        <f t="shared" si="3"/>
        <v>1</v>
      </c>
      <c r="Q22" s="114">
        <f t="shared" si="4"/>
        <v>0.5</v>
      </c>
      <c r="R22" s="115" t="b">
        <f t="shared" si="5"/>
        <v>1</v>
      </c>
      <c r="S22" s="115" t="b">
        <f>K22=L22+M22</f>
        <v>1</v>
      </c>
    </row>
    <row r="23" spans="1:19" ht="35.25" customHeight="1" x14ac:dyDescent="0.25">
      <c r="A23" s="92">
        <v>21</v>
      </c>
      <c r="B23" s="117" t="s">
        <v>271</v>
      </c>
      <c r="C23" s="93" t="s">
        <v>73</v>
      </c>
      <c r="D23" s="118" t="s">
        <v>149</v>
      </c>
      <c r="E23" s="92">
        <v>2413031</v>
      </c>
      <c r="F23" s="110" t="s">
        <v>212</v>
      </c>
      <c r="G23" s="92" t="s">
        <v>232</v>
      </c>
      <c r="H23" s="92" t="s">
        <v>105</v>
      </c>
      <c r="I23" s="112">
        <v>1.02</v>
      </c>
      <c r="J23" s="86" t="s">
        <v>266</v>
      </c>
      <c r="K23" s="113">
        <v>2400000</v>
      </c>
      <c r="L23" s="124">
        <v>289358.15999999997</v>
      </c>
      <c r="M23" s="107">
        <f t="shared" si="1"/>
        <v>2110641.84</v>
      </c>
      <c r="N23" s="99">
        <v>0.5</v>
      </c>
      <c r="O23" s="106">
        <v>289358.15999999997</v>
      </c>
      <c r="P23" s="101" t="b">
        <f t="shared" si="3"/>
        <v>1</v>
      </c>
      <c r="Q23" s="114">
        <f t="shared" si="4"/>
        <v>0.1206</v>
      </c>
      <c r="R23" s="115" t="b">
        <f t="shared" si="5"/>
        <v>0</v>
      </c>
      <c r="S23" s="115" t="b">
        <f>K23=L23+M23</f>
        <v>1</v>
      </c>
    </row>
    <row r="24" spans="1:19" s="155" customFormat="1" ht="20.100000000000001" customHeight="1" x14ac:dyDescent="0.25">
      <c r="A24" s="177" t="s">
        <v>34</v>
      </c>
      <c r="B24" s="177"/>
      <c r="C24" s="177"/>
      <c r="D24" s="177"/>
      <c r="E24" s="177"/>
      <c r="F24" s="177"/>
      <c r="G24" s="177"/>
      <c r="H24" s="177"/>
      <c r="I24" s="150">
        <f>SUM(I3:I23)</f>
        <v>16.323999999999998</v>
      </c>
      <c r="J24" s="151" t="s">
        <v>12</v>
      </c>
      <c r="K24" s="89">
        <f>SUM(K3:K23)</f>
        <v>25476297</v>
      </c>
      <c r="L24" s="89">
        <f>SUM(L3:L23)</f>
        <v>11827506.66</v>
      </c>
      <c r="M24" s="89">
        <f>SUM(M3:M23)</f>
        <v>13648790.34</v>
      </c>
      <c r="N24" s="152" t="s">
        <v>12</v>
      </c>
      <c r="O24" s="89">
        <f>SUM(O3:O23)</f>
        <v>11827506.66</v>
      </c>
      <c r="P24" s="153" t="b">
        <f t="shared" si="3"/>
        <v>1</v>
      </c>
      <c r="Q24" s="156">
        <f t="shared" si="4"/>
        <v>0.46429999999999999</v>
      </c>
      <c r="R24" s="157" t="s">
        <v>12</v>
      </c>
      <c r="S24" s="157" t="b">
        <f>K24=L24+M24</f>
        <v>1</v>
      </c>
    </row>
    <row r="25" spans="1:19" x14ac:dyDescent="0.25">
      <c r="A25" s="158"/>
      <c r="B25" s="158"/>
      <c r="C25" s="158"/>
      <c r="D25" s="158"/>
      <c r="E25" s="158"/>
      <c r="F25" s="158"/>
      <c r="G25" s="158"/>
      <c r="H25" s="158"/>
    </row>
    <row r="26" spans="1:19" x14ac:dyDescent="0.25">
      <c r="A26" s="30" t="s">
        <v>35</v>
      </c>
      <c r="B26" s="30"/>
      <c r="C26" s="30"/>
      <c r="D26" s="30"/>
      <c r="E26" s="30"/>
      <c r="F26" s="30"/>
      <c r="G26" s="30"/>
      <c r="H26" s="30"/>
      <c r="I26" s="143"/>
      <c r="J26" s="143"/>
      <c r="K26" s="5"/>
      <c r="L26" s="143"/>
      <c r="M26" s="143"/>
      <c r="O26" s="143"/>
      <c r="P26" s="101"/>
      <c r="S26" s="115"/>
    </row>
    <row r="27" spans="1:19" s="161" customFormat="1" ht="28.5" customHeight="1" x14ac:dyDescent="0.2">
      <c r="A27" s="180" t="s">
        <v>33</v>
      </c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59"/>
      <c r="Q27" s="159"/>
      <c r="R27" s="159"/>
      <c r="S27" s="160"/>
    </row>
    <row r="28" spans="1:19" x14ac:dyDescent="0.25">
      <c r="B28" s="162"/>
      <c r="C28" s="162"/>
      <c r="D28" s="162"/>
      <c r="E28" s="162"/>
      <c r="F28" s="162"/>
      <c r="G28" s="162"/>
      <c r="H28" s="162"/>
      <c r="K28" s="27"/>
    </row>
    <row r="35" spans="15:15" x14ac:dyDescent="0.25">
      <c r="O35" s="163"/>
    </row>
    <row r="36" spans="15:15" x14ac:dyDescent="0.25">
      <c r="O36" s="163"/>
    </row>
    <row r="37" spans="15:15" x14ac:dyDescent="0.25">
      <c r="O37" s="163"/>
    </row>
  </sheetData>
  <autoFilter ref="A2:S24" xr:uid="{579F4AE9-9E07-416B-AE89-469FE27910B7}"/>
  <mergeCells count="16">
    <mergeCell ref="E1:E2"/>
    <mergeCell ref="G1:G2"/>
    <mergeCell ref="N1:N2"/>
    <mergeCell ref="A24:H24"/>
    <mergeCell ref="A27:O27"/>
    <mergeCell ref="F1:F2"/>
    <mergeCell ref="H1:H2"/>
    <mergeCell ref="I1:I2"/>
    <mergeCell ref="J1:J2"/>
    <mergeCell ref="K1:K2"/>
    <mergeCell ref="L1:L2"/>
    <mergeCell ref="M1:M2"/>
    <mergeCell ref="A1:A2"/>
    <mergeCell ref="B1:B2"/>
    <mergeCell ref="C1:C2"/>
    <mergeCell ref="D1:D2"/>
  </mergeCells>
  <conditionalFormatting sqref="P3:S24">
    <cfRule type="cellIs" dxfId="13" priority="5" operator="equal">
      <formula>FALSE</formula>
    </cfRule>
  </conditionalFormatting>
  <conditionalFormatting sqref="P3:R24">
    <cfRule type="containsText" dxfId="12" priority="3" operator="containsText" text="fałsz">
      <formula>NOT(ISERROR(SEARCH("fałsz",P3)))</formula>
    </cfRule>
  </conditionalFormatting>
  <conditionalFormatting sqref="S26">
    <cfRule type="cellIs" dxfId="11" priority="2" operator="equal">
      <formula>FALSE</formula>
    </cfRule>
  </conditionalFormatting>
  <conditionalFormatting sqref="S26">
    <cfRule type="cellIs" dxfId="10" priority="1" operator="equal">
      <formula>FALSE</formula>
    </cfRule>
  </conditionalFormatting>
  <dataValidations count="2">
    <dataValidation type="list" allowBlank="1" showInputMessage="1" showErrorMessage="1" sqref="C3:C23" xr:uid="{00000000-0002-0000-0200-000000000000}">
      <formula1>"N"</formula1>
    </dataValidation>
    <dataValidation type="list" allowBlank="1" showInputMessage="1" showErrorMessage="1" sqref="H3:H23" xr:uid="{00000000-0002-0000-0200-000001000000}">
      <formula1>"R"</formula1>
    </dataValidation>
  </dataValidations>
  <pageMargins left="0.23622047244094491" right="0.23622047244094491" top="0.74803149606299213" bottom="0.74803149606299213" header="0.31496062992125984" footer="0.31496062992125984"/>
  <pageSetup paperSize="8" scale="73" fitToHeight="0" orientation="landscape" r:id="rId1"/>
  <headerFooter>
    <oddHeader>&amp;LWojewództwo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3"/>
  <sheetViews>
    <sheetView showGridLines="0" view="pageBreakPreview" zoomScale="60" zoomScaleNormal="60" workbookViewId="0">
      <selection sqref="A1:A2"/>
    </sheetView>
  </sheetViews>
  <sheetFormatPr defaultColWidth="9.140625" defaultRowHeight="15" x14ac:dyDescent="0.25"/>
  <cols>
    <col min="1" max="3" width="15.7109375" style="3" customWidth="1"/>
    <col min="4" max="4" width="26" style="3" customWidth="1"/>
    <col min="5" max="5" width="15.7109375" style="3" customWidth="1"/>
    <col min="6" max="6" width="29.28515625" style="1" customWidth="1"/>
    <col min="7" max="9" width="15.7109375" style="3" customWidth="1"/>
    <col min="10" max="10" width="16.7109375" style="4" customWidth="1"/>
    <col min="11" max="11" width="17.7109375" style="3" customWidth="1"/>
    <col min="12" max="12" width="19.140625" style="3" customWidth="1"/>
    <col min="13" max="13" width="15.7109375" style="1" customWidth="1"/>
    <col min="14" max="14" width="19" style="3" customWidth="1"/>
    <col min="15" max="15" width="15.7109375" style="34" customWidth="1"/>
    <col min="16" max="17" width="15.7109375" style="1" customWidth="1"/>
    <col min="18" max="18" width="15.7109375" style="34" customWidth="1"/>
    <col min="19" max="16384" width="9.140625" style="3"/>
  </cols>
  <sheetData>
    <row r="1" spans="1:19" ht="57" customHeight="1" x14ac:dyDescent="0.25">
      <c r="A1" s="181" t="s">
        <v>4</v>
      </c>
      <c r="B1" s="181" t="s">
        <v>5</v>
      </c>
      <c r="C1" s="186" t="s">
        <v>37</v>
      </c>
      <c r="D1" s="184" t="s">
        <v>6</v>
      </c>
      <c r="E1" s="184" t="s">
        <v>26</v>
      </c>
      <c r="F1" s="184" t="s">
        <v>7</v>
      </c>
      <c r="G1" s="181" t="s">
        <v>21</v>
      </c>
      <c r="H1" s="181" t="s">
        <v>8</v>
      </c>
      <c r="I1" s="181" t="s">
        <v>20</v>
      </c>
      <c r="J1" s="183" t="s">
        <v>9</v>
      </c>
      <c r="K1" s="181" t="s">
        <v>14</v>
      </c>
      <c r="L1" s="184" t="s">
        <v>11</v>
      </c>
      <c r="M1" s="181" t="s">
        <v>10</v>
      </c>
      <c r="N1" s="132" t="s">
        <v>36</v>
      </c>
      <c r="O1" s="1"/>
    </row>
    <row r="2" spans="1:19" ht="33.75" customHeight="1" x14ac:dyDescent="0.25">
      <c r="A2" s="181"/>
      <c r="B2" s="181"/>
      <c r="C2" s="187"/>
      <c r="D2" s="185"/>
      <c r="E2" s="185"/>
      <c r="F2" s="185"/>
      <c r="G2" s="181"/>
      <c r="H2" s="181"/>
      <c r="I2" s="181"/>
      <c r="J2" s="183"/>
      <c r="K2" s="181"/>
      <c r="L2" s="185"/>
      <c r="M2" s="181"/>
      <c r="N2" s="132">
        <v>2024</v>
      </c>
      <c r="O2" s="1" t="s">
        <v>22</v>
      </c>
      <c r="P2" s="1" t="s">
        <v>23</v>
      </c>
      <c r="Q2" s="1" t="s">
        <v>24</v>
      </c>
      <c r="R2" s="35" t="s">
        <v>25</v>
      </c>
    </row>
    <row r="3" spans="1:19" ht="45" x14ac:dyDescent="0.25">
      <c r="A3" s="92">
        <v>1</v>
      </c>
      <c r="B3" s="81" t="s">
        <v>49</v>
      </c>
      <c r="C3" s="93" t="s">
        <v>73</v>
      </c>
      <c r="D3" s="128" t="s">
        <v>66</v>
      </c>
      <c r="E3" s="83" t="s">
        <v>81</v>
      </c>
      <c r="F3" s="85" t="s">
        <v>98</v>
      </c>
      <c r="G3" s="92" t="s">
        <v>105</v>
      </c>
      <c r="H3" s="82">
        <v>1.851</v>
      </c>
      <c r="I3" s="105" t="s">
        <v>113</v>
      </c>
      <c r="J3" s="97">
        <v>1927626</v>
      </c>
      <c r="K3" s="124">
        <f t="shared" ref="K3:K8" si="0">ROUNDDOWN(J3*M3,2)</f>
        <v>963813</v>
      </c>
      <c r="L3" s="107">
        <f t="shared" ref="L3:L8" si="1">J3-K3</f>
        <v>963813</v>
      </c>
      <c r="M3" s="99">
        <v>0.5</v>
      </c>
      <c r="N3" s="98">
        <f t="shared" ref="N3:N8" si="2">K3</f>
        <v>963813</v>
      </c>
      <c r="O3" s="1" t="b">
        <f>K3=SUM(N3:N3)</f>
        <v>1</v>
      </c>
      <c r="P3" s="1" t="b">
        <f t="shared" ref="P3:P8" si="3">K3=SUM(N3:N3)</f>
        <v>1</v>
      </c>
      <c r="Q3" s="36">
        <f t="shared" ref="Q3:Q8" si="4">ROUND(K3/J3,4)</f>
        <v>0.5</v>
      </c>
      <c r="R3" s="37" t="b">
        <f t="shared" ref="R3:R8" si="5">Q3=M3</f>
        <v>1</v>
      </c>
      <c r="S3" s="37" t="b">
        <f t="shared" ref="S3:S8" si="6">J3=K3+L3</f>
        <v>1</v>
      </c>
    </row>
    <row r="4" spans="1:19" ht="45" x14ac:dyDescent="0.25">
      <c r="A4" s="92">
        <v>2</v>
      </c>
      <c r="B4" s="81" t="s">
        <v>42</v>
      </c>
      <c r="C4" s="93" t="s">
        <v>73</v>
      </c>
      <c r="D4" s="128" t="s">
        <v>59</v>
      </c>
      <c r="E4" s="83" t="s">
        <v>76</v>
      </c>
      <c r="F4" s="85" t="s">
        <v>91</v>
      </c>
      <c r="G4" s="92" t="s">
        <v>105</v>
      </c>
      <c r="H4" s="82">
        <v>0.74</v>
      </c>
      <c r="I4" s="105" t="s">
        <v>108</v>
      </c>
      <c r="J4" s="97">
        <v>1174354</v>
      </c>
      <c r="K4" s="124">
        <f t="shared" si="0"/>
        <v>587177</v>
      </c>
      <c r="L4" s="107">
        <f t="shared" si="1"/>
        <v>587177</v>
      </c>
      <c r="M4" s="99">
        <v>0.5</v>
      </c>
      <c r="N4" s="98">
        <f t="shared" si="2"/>
        <v>587177</v>
      </c>
      <c r="O4" s="1" t="b">
        <f t="shared" ref="O4:O9" si="7">K4=SUM(N4:N4)</f>
        <v>1</v>
      </c>
      <c r="P4" s="1" t="b">
        <f t="shared" si="3"/>
        <v>1</v>
      </c>
      <c r="Q4" s="36">
        <f t="shared" si="4"/>
        <v>0.5</v>
      </c>
      <c r="R4" s="37" t="b">
        <f t="shared" si="5"/>
        <v>1</v>
      </c>
      <c r="S4" s="37" t="b">
        <f t="shared" si="6"/>
        <v>1</v>
      </c>
    </row>
    <row r="5" spans="1:19" ht="66" customHeight="1" x14ac:dyDescent="0.25">
      <c r="A5" s="92">
        <v>3</v>
      </c>
      <c r="B5" s="81" t="s">
        <v>44</v>
      </c>
      <c r="C5" s="93" t="s">
        <v>73</v>
      </c>
      <c r="D5" s="128" t="s">
        <v>61</v>
      </c>
      <c r="E5" s="84">
        <v>2411</v>
      </c>
      <c r="F5" s="85" t="s">
        <v>93</v>
      </c>
      <c r="G5" s="92" t="s">
        <v>105</v>
      </c>
      <c r="H5" s="82">
        <v>0.7</v>
      </c>
      <c r="I5" s="105" t="s">
        <v>110</v>
      </c>
      <c r="J5" s="97">
        <v>847245</v>
      </c>
      <c r="K5" s="124">
        <f t="shared" si="0"/>
        <v>423622.5</v>
      </c>
      <c r="L5" s="107">
        <f t="shared" si="1"/>
        <v>423622.5</v>
      </c>
      <c r="M5" s="99">
        <v>0.5</v>
      </c>
      <c r="N5" s="98">
        <f t="shared" si="2"/>
        <v>423622.5</v>
      </c>
      <c r="O5" s="1" t="b">
        <f t="shared" si="7"/>
        <v>1</v>
      </c>
      <c r="P5" s="1" t="b">
        <f t="shared" si="3"/>
        <v>1</v>
      </c>
      <c r="Q5" s="36">
        <f t="shared" si="4"/>
        <v>0.5</v>
      </c>
      <c r="R5" s="37" t="b">
        <f t="shared" si="5"/>
        <v>1</v>
      </c>
      <c r="S5" s="37" t="b">
        <f t="shared" si="6"/>
        <v>1</v>
      </c>
    </row>
    <row r="6" spans="1:19" ht="60" x14ac:dyDescent="0.25">
      <c r="A6" s="92">
        <v>4</v>
      </c>
      <c r="B6" s="81" t="s">
        <v>50</v>
      </c>
      <c r="C6" s="93" t="s">
        <v>73</v>
      </c>
      <c r="D6" s="128" t="s">
        <v>67</v>
      </c>
      <c r="E6" s="86" t="s">
        <v>82</v>
      </c>
      <c r="F6" s="85" t="s">
        <v>99</v>
      </c>
      <c r="G6" s="92" t="s">
        <v>105</v>
      </c>
      <c r="H6" s="82">
        <v>0.53</v>
      </c>
      <c r="I6" s="105" t="s">
        <v>109</v>
      </c>
      <c r="J6" s="97">
        <v>810100</v>
      </c>
      <c r="K6" s="124">
        <f t="shared" si="0"/>
        <v>405050</v>
      </c>
      <c r="L6" s="107">
        <f t="shared" si="1"/>
        <v>405050</v>
      </c>
      <c r="M6" s="99">
        <v>0.5</v>
      </c>
      <c r="N6" s="98">
        <f t="shared" si="2"/>
        <v>405050</v>
      </c>
      <c r="O6" s="1" t="b">
        <f t="shared" si="7"/>
        <v>1</v>
      </c>
      <c r="P6" s="1" t="b">
        <f t="shared" si="3"/>
        <v>1</v>
      </c>
      <c r="Q6" s="36">
        <f t="shared" si="4"/>
        <v>0.5</v>
      </c>
      <c r="R6" s="37" t="b">
        <f t="shared" si="5"/>
        <v>1</v>
      </c>
      <c r="S6" s="37" t="b">
        <f t="shared" si="6"/>
        <v>1</v>
      </c>
    </row>
    <row r="7" spans="1:19" ht="60" x14ac:dyDescent="0.25">
      <c r="A7" s="92">
        <v>5</v>
      </c>
      <c r="B7" s="81" t="s">
        <v>48</v>
      </c>
      <c r="C7" s="93" t="s">
        <v>73</v>
      </c>
      <c r="D7" s="128" t="s">
        <v>65</v>
      </c>
      <c r="E7" s="86" t="s">
        <v>80</v>
      </c>
      <c r="F7" s="85" t="s">
        <v>97</v>
      </c>
      <c r="G7" s="92" t="s">
        <v>105</v>
      </c>
      <c r="H7" s="82">
        <v>0.495</v>
      </c>
      <c r="I7" s="105" t="s">
        <v>109</v>
      </c>
      <c r="J7" s="97">
        <v>644090</v>
      </c>
      <c r="K7" s="124">
        <f t="shared" si="0"/>
        <v>322045</v>
      </c>
      <c r="L7" s="107">
        <f t="shared" si="1"/>
        <v>322045</v>
      </c>
      <c r="M7" s="99">
        <v>0.5</v>
      </c>
      <c r="N7" s="98">
        <f t="shared" si="2"/>
        <v>322045</v>
      </c>
      <c r="O7" s="1" t="b">
        <f t="shared" si="7"/>
        <v>1</v>
      </c>
      <c r="P7" s="1" t="b">
        <f t="shared" si="3"/>
        <v>1</v>
      </c>
      <c r="Q7" s="36">
        <f t="shared" si="4"/>
        <v>0.5</v>
      </c>
      <c r="R7" s="37" t="b">
        <f t="shared" si="5"/>
        <v>1</v>
      </c>
      <c r="S7" s="37" t="b">
        <f t="shared" si="6"/>
        <v>1</v>
      </c>
    </row>
    <row r="8" spans="1:19" ht="45" x14ac:dyDescent="0.25">
      <c r="A8" s="92">
        <v>6</v>
      </c>
      <c r="B8" s="81" t="s">
        <v>51</v>
      </c>
      <c r="C8" s="93" t="s">
        <v>73</v>
      </c>
      <c r="D8" s="128" t="s">
        <v>68</v>
      </c>
      <c r="E8" s="86" t="s">
        <v>83</v>
      </c>
      <c r="F8" s="85" t="s">
        <v>100</v>
      </c>
      <c r="G8" s="92" t="s">
        <v>105</v>
      </c>
      <c r="H8" s="82">
        <v>1.1399999999999999</v>
      </c>
      <c r="I8" s="105" t="s">
        <v>114</v>
      </c>
      <c r="J8" s="97">
        <v>1321735</v>
      </c>
      <c r="K8" s="124">
        <f t="shared" si="0"/>
        <v>660867.5</v>
      </c>
      <c r="L8" s="107">
        <f t="shared" si="1"/>
        <v>660867.5</v>
      </c>
      <c r="M8" s="99">
        <v>0.5</v>
      </c>
      <c r="N8" s="98">
        <f t="shared" si="2"/>
        <v>660867.5</v>
      </c>
      <c r="O8" s="1" t="b">
        <f t="shared" si="7"/>
        <v>1</v>
      </c>
      <c r="P8" s="1" t="b">
        <f t="shared" si="3"/>
        <v>1</v>
      </c>
      <c r="Q8" s="36">
        <f t="shared" si="4"/>
        <v>0.5</v>
      </c>
      <c r="R8" s="37" t="b">
        <f t="shared" si="5"/>
        <v>1</v>
      </c>
      <c r="S8" s="37" t="b">
        <f t="shared" si="6"/>
        <v>1</v>
      </c>
    </row>
    <row r="9" spans="1:19" s="123" customFormat="1" ht="20.100000000000001" customHeight="1" x14ac:dyDescent="0.25">
      <c r="A9" s="177" t="s">
        <v>34</v>
      </c>
      <c r="B9" s="177"/>
      <c r="C9" s="177"/>
      <c r="D9" s="177"/>
      <c r="E9" s="177"/>
      <c r="F9" s="177"/>
      <c r="G9" s="177"/>
      <c r="H9" s="87">
        <f>SUM(H3:H8)</f>
        <v>5.4560000000000004</v>
      </c>
      <c r="I9" s="88" t="s">
        <v>12</v>
      </c>
      <c r="J9" s="89">
        <f>SUM(J3:J8)</f>
        <v>6725150</v>
      </c>
      <c r="K9" s="89">
        <f>SUM(K3:K8)</f>
        <v>3362575</v>
      </c>
      <c r="L9" s="89">
        <f>SUM(L3:L8)</f>
        <v>3362575</v>
      </c>
      <c r="M9" s="90" t="s">
        <v>12</v>
      </c>
      <c r="N9" s="91">
        <f>SUM(N3:N8)</f>
        <v>3362575</v>
      </c>
      <c r="O9" s="120" t="b">
        <f t="shared" si="7"/>
        <v>1</v>
      </c>
      <c r="P9" s="121">
        <f>ROUND(K9/J9,4)</f>
        <v>0.5</v>
      </c>
      <c r="Q9" s="122" t="s">
        <v>12</v>
      </c>
      <c r="R9" s="122" t="b">
        <f>J9=K9+L9</f>
        <v>1</v>
      </c>
    </row>
    <row r="10" spans="1:19" x14ac:dyDescent="0.25">
      <c r="A10" s="31"/>
      <c r="B10" s="31"/>
      <c r="C10" s="31"/>
      <c r="D10" s="31"/>
      <c r="E10" s="31"/>
      <c r="F10" s="103"/>
      <c r="G10" s="31"/>
      <c r="O10" s="1"/>
    </row>
    <row r="11" spans="1:19" x14ac:dyDescent="0.25">
      <c r="A11" s="30" t="s">
        <v>35</v>
      </c>
      <c r="B11" s="30"/>
      <c r="C11" s="30"/>
      <c r="D11" s="30"/>
      <c r="E11" s="30"/>
      <c r="F11" s="95"/>
      <c r="G11" s="30"/>
      <c r="H11" s="13"/>
      <c r="I11" s="13"/>
      <c r="J11" s="5"/>
      <c r="K11" s="13"/>
      <c r="L11" s="13"/>
      <c r="N11" s="13"/>
      <c r="O11" s="1"/>
      <c r="R11" s="37"/>
    </row>
    <row r="12" spans="1:19" s="137" customFormat="1" ht="35.25" customHeight="1" x14ac:dyDescent="0.2">
      <c r="A12" s="182" t="s">
        <v>33</v>
      </c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35"/>
      <c r="P12" s="135"/>
      <c r="Q12" s="135"/>
      <c r="R12" s="136"/>
    </row>
    <row r="13" spans="1:19" x14ac:dyDescent="0.25">
      <c r="B13" s="32"/>
      <c r="C13" s="32"/>
      <c r="D13" s="32"/>
      <c r="E13" s="32"/>
      <c r="F13" s="104"/>
      <c r="G13" s="32"/>
      <c r="J13" s="27"/>
      <c r="O13" s="1"/>
    </row>
    <row r="14" spans="1:19" x14ac:dyDescent="0.25">
      <c r="O14" s="1"/>
    </row>
    <row r="15" spans="1:19" x14ac:dyDescent="0.25">
      <c r="O15" s="1"/>
    </row>
    <row r="16" spans="1:19" x14ac:dyDescent="0.25">
      <c r="F16" s="37"/>
      <c r="O16" s="1"/>
    </row>
    <row r="17" spans="15:15" x14ac:dyDescent="0.25">
      <c r="O17" s="1"/>
    </row>
    <row r="18" spans="15:15" x14ac:dyDescent="0.25">
      <c r="O18" s="1"/>
    </row>
    <row r="19" spans="15:15" x14ac:dyDescent="0.25">
      <c r="O19" s="1"/>
    </row>
    <row r="20" spans="15:15" x14ac:dyDescent="0.25">
      <c r="O20" s="1"/>
    </row>
    <row r="22" spans="15:15" x14ac:dyDescent="0.25">
      <c r="O22" s="1"/>
    </row>
    <row r="23" spans="15:15" x14ac:dyDescent="0.25">
      <c r="O23" s="1"/>
    </row>
  </sheetData>
  <mergeCells count="15">
    <mergeCell ref="M1:M2"/>
    <mergeCell ref="A9:G9"/>
    <mergeCell ref="A12:N1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conditionalFormatting sqref="O4:O9 O9:R9 O3:S8">
    <cfRule type="cellIs" dxfId="9" priority="9" operator="equal">
      <formula>FALSE</formula>
    </cfRule>
  </conditionalFormatting>
  <conditionalFormatting sqref="O4:O9 O9:Q9 O3:R8">
    <cfRule type="containsText" dxfId="8" priority="7" operator="containsText" text="fałsz">
      <formula>NOT(ISERROR(SEARCH("fałsz",O3)))</formula>
    </cfRule>
  </conditionalFormatting>
  <conditionalFormatting sqref="R11">
    <cfRule type="cellIs" dxfId="7" priority="6" operator="equal">
      <formula>FALSE</formula>
    </cfRule>
  </conditionalFormatting>
  <conditionalFormatting sqref="R11">
    <cfRule type="cellIs" dxfId="6" priority="5" operator="equal">
      <formula>FALSE</formula>
    </cfRule>
  </conditionalFormatting>
  <conditionalFormatting sqref="O3:O20">
    <cfRule type="cellIs" dxfId="5" priority="2" operator="equal">
      <formula>FALSE</formula>
    </cfRule>
  </conditionalFormatting>
  <conditionalFormatting sqref="O3:O20">
    <cfRule type="containsText" dxfId="4" priority="1" operator="containsText" text="fałsz">
      <formula>NOT(ISERROR(SEARCH("fałsz",O3)))</formula>
    </cfRule>
  </conditionalFormatting>
  <dataValidations count="2">
    <dataValidation type="list" allowBlank="1" showInputMessage="1" showErrorMessage="1" sqref="C3:C8" xr:uid="{00000000-0002-0000-0300-000000000000}">
      <formula1>"N"</formula1>
    </dataValidation>
    <dataValidation type="list" allowBlank="1" showInputMessage="1" showErrorMessage="1" sqref="G3:G8" xr:uid="{00000000-0002-0000-0300-000001000000}">
      <formula1>"R"</formula1>
    </dataValidation>
  </dataValidations>
  <pageMargins left="0.23622047244094491" right="0.23622047244094491" top="0.74803149606299213" bottom="0.74803149606299213" header="0.31496062992125984" footer="0.31496062992125984"/>
  <pageSetup paperSize="8" scale="82" fitToHeight="0" orientation="landscape" r:id="rId1"/>
  <headerFooter>
    <oddHeader>&amp;LWojewództwo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4"/>
  <sheetViews>
    <sheetView showGridLines="0" topLeftCell="A7" zoomScaleNormal="100" zoomScaleSheetLayoutView="85" workbookViewId="0">
      <selection activeCell="C10" sqref="C10"/>
    </sheetView>
  </sheetViews>
  <sheetFormatPr defaultColWidth="9.140625" defaultRowHeight="15" x14ac:dyDescent="0.25"/>
  <cols>
    <col min="1" max="3" width="15.7109375" style="3" customWidth="1"/>
    <col min="4" max="4" width="23.85546875" style="3" customWidth="1"/>
    <col min="5" max="6" width="15.7109375" style="3" customWidth="1"/>
    <col min="7" max="7" width="30.85546875" style="3" customWidth="1"/>
    <col min="8" max="9" width="15.7109375" style="3" customWidth="1"/>
    <col min="10" max="10" width="28.140625" style="3" customWidth="1"/>
    <col min="11" max="11" width="19.5703125" style="4" customWidth="1"/>
    <col min="12" max="12" width="18" style="3" customWidth="1"/>
    <col min="13" max="13" width="19.42578125" style="3" customWidth="1"/>
    <col min="14" max="14" width="15.7109375" style="1" customWidth="1"/>
    <col min="15" max="15" width="18.7109375" style="3" customWidth="1"/>
    <col min="16" max="16" width="15.7109375" style="34" customWidth="1"/>
    <col min="17" max="18" width="15.7109375" style="1" customWidth="1"/>
    <col min="19" max="19" width="15.7109375" style="34" customWidth="1"/>
    <col min="20" max="16384" width="9.140625" style="3"/>
  </cols>
  <sheetData>
    <row r="1" spans="1:20" ht="57" customHeight="1" x14ac:dyDescent="0.25">
      <c r="A1" s="183" t="s">
        <v>4</v>
      </c>
      <c r="B1" s="183" t="s">
        <v>5</v>
      </c>
      <c r="C1" s="190" t="s">
        <v>37</v>
      </c>
      <c r="D1" s="188" t="s">
        <v>6</v>
      </c>
      <c r="E1" s="188" t="s">
        <v>26</v>
      </c>
      <c r="F1" s="188" t="s">
        <v>13</v>
      </c>
      <c r="G1" s="188" t="s">
        <v>7</v>
      </c>
      <c r="H1" s="183" t="s">
        <v>21</v>
      </c>
      <c r="I1" s="183" t="s">
        <v>8</v>
      </c>
      <c r="J1" s="183" t="s">
        <v>20</v>
      </c>
      <c r="K1" s="183" t="s">
        <v>9</v>
      </c>
      <c r="L1" s="183" t="s">
        <v>14</v>
      </c>
      <c r="M1" s="188" t="s">
        <v>11</v>
      </c>
      <c r="N1" s="183" t="s">
        <v>10</v>
      </c>
      <c r="O1" s="141" t="s">
        <v>36</v>
      </c>
      <c r="P1" s="101"/>
      <c r="Q1" s="101"/>
      <c r="R1" s="101"/>
      <c r="S1" s="148"/>
      <c r="T1" s="4"/>
    </row>
    <row r="2" spans="1:20" ht="33.75" customHeight="1" x14ac:dyDescent="0.25">
      <c r="A2" s="183"/>
      <c r="B2" s="183"/>
      <c r="C2" s="191"/>
      <c r="D2" s="189"/>
      <c r="E2" s="189"/>
      <c r="F2" s="189"/>
      <c r="G2" s="189"/>
      <c r="H2" s="183"/>
      <c r="I2" s="183"/>
      <c r="J2" s="183"/>
      <c r="K2" s="183"/>
      <c r="L2" s="183"/>
      <c r="M2" s="189"/>
      <c r="N2" s="183"/>
      <c r="O2" s="141">
        <v>2024</v>
      </c>
      <c r="P2" s="101" t="s">
        <v>22</v>
      </c>
      <c r="Q2" s="101" t="s">
        <v>23</v>
      </c>
      <c r="R2" s="101" t="s">
        <v>24</v>
      </c>
      <c r="S2" s="35" t="s">
        <v>25</v>
      </c>
      <c r="T2" s="4"/>
    </row>
    <row r="3" spans="1:20" s="4" customFormat="1" ht="54" customHeight="1" x14ac:dyDescent="0.25">
      <c r="A3" s="92">
        <v>1</v>
      </c>
      <c r="B3" s="119" t="s">
        <v>120</v>
      </c>
      <c r="C3" s="93" t="s">
        <v>73</v>
      </c>
      <c r="D3" s="130" t="s">
        <v>156</v>
      </c>
      <c r="E3" s="109" t="s">
        <v>157</v>
      </c>
      <c r="F3" s="110" t="s">
        <v>215</v>
      </c>
      <c r="G3" s="111" t="s">
        <v>236</v>
      </c>
      <c r="H3" s="92" t="s">
        <v>105</v>
      </c>
      <c r="I3" s="112">
        <v>0.71</v>
      </c>
      <c r="J3" s="86" t="s">
        <v>114</v>
      </c>
      <c r="K3" s="113">
        <v>1570301</v>
      </c>
      <c r="L3" s="124">
        <f t="shared" ref="L3:L14" si="0">ROUNDDOWN(K3*N3,2)</f>
        <v>785150.5</v>
      </c>
      <c r="M3" s="107">
        <f t="shared" ref="M3:M15" si="1">K3-L3</f>
        <v>785150.5</v>
      </c>
      <c r="N3" s="99">
        <v>0.5</v>
      </c>
      <c r="O3" s="106">
        <f t="shared" ref="O3:O14" si="2">L3</f>
        <v>785150.5</v>
      </c>
      <c r="P3" s="101" t="b">
        <f>L3=SUM(O3:O3)</f>
        <v>1</v>
      </c>
      <c r="Q3" s="101" t="b">
        <f t="shared" ref="Q3:Q15" si="3">L3=SUM(O3:O3)</f>
        <v>1</v>
      </c>
      <c r="R3" s="114">
        <f t="shared" ref="R3:R15" si="4">ROUND(L3/K3,4)</f>
        <v>0.5</v>
      </c>
      <c r="S3" s="115" t="b">
        <f t="shared" ref="S3:S15" si="5">R3=N3</f>
        <v>1</v>
      </c>
      <c r="T3" s="115" t="b">
        <f t="shared" ref="T3:T15" si="6">K3=L3+M3</f>
        <v>1</v>
      </c>
    </row>
    <row r="4" spans="1:20" s="4" customFormat="1" ht="41.25" customHeight="1" x14ac:dyDescent="0.25">
      <c r="A4" s="92">
        <v>2</v>
      </c>
      <c r="B4" s="108" t="s">
        <v>142</v>
      </c>
      <c r="C4" s="93" t="s">
        <v>73</v>
      </c>
      <c r="D4" s="130" t="s">
        <v>198</v>
      </c>
      <c r="E4" s="109" t="s">
        <v>199</v>
      </c>
      <c r="F4" s="110" t="s">
        <v>229</v>
      </c>
      <c r="G4" s="111" t="s">
        <v>259</v>
      </c>
      <c r="H4" s="92" t="s">
        <v>105</v>
      </c>
      <c r="I4" s="112">
        <v>0.68200000000000005</v>
      </c>
      <c r="J4" s="86" t="s">
        <v>114</v>
      </c>
      <c r="K4" s="113">
        <v>3543000</v>
      </c>
      <c r="L4" s="124">
        <f t="shared" si="0"/>
        <v>1771500</v>
      </c>
      <c r="M4" s="107">
        <f t="shared" si="1"/>
        <v>1771500</v>
      </c>
      <c r="N4" s="99">
        <v>0.5</v>
      </c>
      <c r="O4" s="106">
        <f t="shared" si="2"/>
        <v>1771500</v>
      </c>
      <c r="P4" s="101" t="b">
        <f t="shared" ref="P4:P15" si="7">L4=SUM(O4:O4)</f>
        <v>1</v>
      </c>
      <c r="Q4" s="101" t="b">
        <f t="shared" si="3"/>
        <v>1</v>
      </c>
      <c r="R4" s="114">
        <f t="shared" si="4"/>
        <v>0.5</v>
      </c>
      <c r="S4" s="115" t="b">
        <f t="shared" si="5"/>
        <v>1</v>
      </c>
      <c r="T4" s="115" t="b">
        <f t="shared" si="6"/>
        <v>1</v>
      </c>
    </row>
    <row r="5" spans="1:20" s="4" customFormat="1" ht="45" x14ac:dyDescent="0.25">
      <c r="A5" s="92">
        <v>3</v>
      </c>
      <c r="B5" s="108" t="s">
        <v>118</v>
      </c>
      <c r="C5" s="93" t="s">
        <v>73</v>
      </c>
      <c r="D5" s="131" t="s">
        <v>152</v>
      </c>
      <c r="E5" s="109" t="s">
        <v>153</v>
      </c>
      <c r="F5" s="110" t="s">
        <v>214</v>
      </c>
      <c r="G5" s="111" t="s">
        <v>234</v>
      </c>
      <c r="H5" s="92" t="s">
        <v>105</v>
      </c>
      <c r="I5" s="112">
        <v>0.51</v>
      </c>
      <c r="J5" s="86" t="s">
        <v>267</v>
      </c>
      <c r="K5" s="113">
        <v>1252569</v>
      </c>
      <c r="L5" s="124">
        <f t="shared" si="0"/>
        <v>626284.5</v>
      </c>
      <c r="M5" s="107">
        <f t="shared" si="1"/>
        <v>626284.5</v>
      </c>
      <c r="N5" s="99">
        <v>0.5</v>
      </c>
      <c r="O5" s="106">
        <f t="shared" si="2"/>
        <v>626284.5</v>
      </c>
      <c r="P5" s="101" t="b">
        <f t="shared" si="7"/>
        <v>1</v>
      </c>
      <c r="Q5" s="101" t="b">
        <f t="shared" si="3"/>
        <v>1</v>
      </c>
      <c r="R5" s="114">
        <f t="shared" si="4"/>
        <v>0.5</v>
      </c>
      <c r="S5" s="115" t="b">
        <f t="shared" si="5"/>
        <v>1</v>
      </c>
      <c r="T5" s="115" t="b">
        <f t="shared" si="6"/>
        <v>1</v>
      </c>
    </row>
    <row r="6" spans="1:20" s="4" customFormat="1" ht="40.5" customHeight="1" x14ac:dyDescent="0.25">
      <c r="A6" s="92">
        <v>4</v>
      </c>
      <c r="B6" s="108" t="s">
        <v>138</v>
      </c>
      <c r="C6" s="93" t="s">
        <v>73</v>
      </c>
      <c r="D6" s="130" t="s">
        <v>189</v>
      </c>
      <c r="E6" s="110">
        <v>2401021</v>
      </c>
      <c r="F6" s="110" t="s">
        <v>215</v>
      </c>
      <c r="G6" s="111" t="s">
        <v>254</v>
      </c>
      <c r="H6" s="92" t="s">
        <v>105</v>
      </c>
      <c r="I6" s="112">
        <v>0.41</v>
      </c>
      <c r="J6" s="86" t="s">
        <v>269</v>
      </c>
      <c r="K6" s="113">
        <v>815956</v>
      </c>
      <c r="L6" s="124">
        <f t="shared" si="0"/>
        <v>407978</v>
      </c>
      <c r="M6" s="107">
        <f t="shared" si="1"/>
        <v>407978</v>
      </c>
      <c r="N6" s="99">
        <v>0.5</v>
      </c>
      <c r="O6" s="106">
        <f t="shared" si="2"/>
        <v>407978</v>
      </c>
      <c r="P6" s="101" t="b">
        <f t="shared" si="7"/>
        <v>1</v>
      </c>
      <c r="Q6" s="101" t="b">
        <f t="shared" si="3"/>
        <v>1</v>
      </c>
      <c r="R6" s="114">
        <f t="shared" si="4"/>
        <v>0.5</v>
      </c>
      <c r="S6" s="115" t="b">
        <f t="shared" si="5"/>
        <v>1</v>
      </c>
      <c r="T6" s="115" t="b">
        <f t="shared" si="6"/>
        <v>1</v>
      </c>
    </row>
    <row r="7" spans="1:20" s="4" customFormat="1" ht="45" x14ac:dyDescent="0.25">
      <c r="A7" s="92">
        <v>5</v>
      </c>
      <c r="B7" s="108" t="s">
        <v>144</v>
      </c>
      <c r="C7" s="93" t="s">
        <v>73</v>
      </c>
      <c r="D7" s="130" t="s">
        <v>202</v>
      </c>
      <c r="E7" s="109" t="s">
        <v>203</v>
      </c>
      <c r="F7" s="92" t="s">
        <v>216</v>
      </c>
      <c r="G7" s="111" t="s">
        <v>261</v>
      </c>
      <c r="H7" s="92" t="s">
        <v>105</v>
      </c>
      <c r="I7" s="112">
        <v>0.28000000000000003</v>
      </c>
      <c r="J7" s="86" t="s">
        <v>111</v>
      </c>
      <c r="K7" s="113">
        <v>425958</v>
      </c>
      <c r="L7" s="124">
        <f t="shared" si="0"/>
        <v>212979</v>
      </c>
      <c r="M7" s="107">
        <f t="shared" si="1"/>
        <v>212979</v>
      </c>
      <c r="N7" s="99">
        <v>0.5</v>
      </c>
      <c r="O7" s="106">
        <f t="shared" si="2"/>
        <v>212979</v>
      </c>
      <c r="P7" s="101" t="b">
        <f t="shared" si="7"/>
        <v>1</v>
      </c>
      <c r="Q7" s="101" t="b">
        <f t="shared" si="3"/>
        <v>1</v>
      </c>
      <c r="R7" s="114">
        <f t="shared" si="4"/>
        <v>0.5</v>
      </c>
      <c r="S7" s="115" t="b">
        <f t="shared" si="5"/>
        <v>1</v>
      </c>
      <c r="T7" s="115" t="b">
        <f t="shared" si="6"/>
        <v>1</v>
      </c>
    </row>
    <row r="8" spans="1:20" ht="39.75" customHeight="1" x14ac:dyDescent="0.25">
      <c r="A8" s="92">
        <v>6</v>
      </c>
      <c r="B8" s="108" t="s">
        <v>132</v>
      </c>
      <c r="C8" s="93" t="s">
        <v>73</v>
      </c>
      <c r="D8" s="130" t="s">
        <v>179</v>
      </c>
      <c r="E8" s="110">
        <v>2409011</v>
      </c>
      <c r="F8" s="92" t="s">
        <v>225</v>
      </c>
      <c r="G8" s="111" t="s">
        <v>248</v>
      </c>
      <c r="H8" s="92" t="s">
        <v>105</v>
      </c>
      <c r="I8" s="112">
        <v>2.4</v>
      </c>
      <c r="J8" s="86" t="s">
        <v>116</v>
      </c>
      <c r="K8" s="113">
        <v>2331826</v>
      </c>
      <c r="L8" s="124">
        <f t="shared" si="0"/>
        <v>1165913</v>
      </c>
      <c r="M8" s="107">
        <f t="shared" si="1"/>
        <v>1165913</v>
      </c>
      <c r="N8" s="99">
        <v>0.5</v>
      </c>
      <c r="O8" s="106">
        <f t="shared" si="2"/>
        <v>1165913</v>
      </c>
      <c r="P8" s="101" t="b">
        <f t="shared" si="7"/>
        <v>1</v>
      </c>
      <c r="Q8" s="101" t="b">
        <f t="shared" si="3"/>
        <v>1</v>
      </c>
      <c r="R8" s="114">
        <f t="shared" si="4"/>
        <v>0.5</v>
      </c>
      <c r="S8" s="115" t="b">
        <f t="shared" si="5"/>
        <v>1</v>
      </c>
      <c r="T8" s="115" t="b">
        <f t="shared" si="6"/>
        <v>1</v>
      </c>
    </row>
    <row r="9" spans="1:20" ht="30" x14ac:dyDescent="0.25">
      <c r="A9" s="92">
        <v>7</v>
      </c>
      <c r="B9" s="108" t="s">
        <v>123</v>
      </c>
      <c r="C9" s="93" t="s">
        <v>73</v>
      </c>
      <c r="D9" s="130" t="s">
        <v>162</v>
      </c>
      <c r="E9" s="109" t="s">
        <v>163</v>
      </c>
      <c r="F9" s="86" t="s">
        <v>218</v>
      </c>
      <c r="G9" s="111" t="s">
        <v>239</v>
      </c>
      <c r="H9" s="92" t="s">
        <v>105</v>
      </c>
      <c r="I9" s="112">
        <v>1.7230000000000001</v>
      </c>
      <c r="J9" s="86" t="s">
        <v>112</v>
      </c>
      <c r="K9" s="113">
        <v>12015000</v>
      </c>
      <c r="L9" s="124">
        <f t="shared" si="0"/>
        <v>6007500</v>
      </c>
      <c r="M9" s="107">
        <f t="shared" si="1"/>
        <v>6007500</v>
      </c>
      <c r="N9" s="99">
        <v>0.5</v>
      </c>
      <c r="O9" s="106">
        <f t="shared" si="2"/>
        <v>6007500</v>
      </c>
      <c r="P9" s="101" t="b">
        <f t="shared" si="7"/>
        <v>1</v>
      </c>
      <c r="Q9" s="101" t="b">
        <f t="shared" si="3"/>
        <v>1</v>
      </c>
      <c r="R9" s="114">
        <f t="shared" si="4"/>
        <v>0.5</v>
      </c>
      <c r="S9" s="115" t="b">
        <f t="shared" si="5"/>
        <v>1</v>
      </c>
      <c r="T9" s="115" t="b">
        <f t="shared" si="6"/>
        <v>1</v>
      </c>
    </row>
    <row r="10" spans="1:20" s="142" customFormat="1" ht="60" x14ac:dyDescent="0.25">
      <c r="A10" s="92">
        <v>8</v>
      </c>
      <c r="B10" s="108" t="s">
        <v>130</v>
      </c>
      <c r="C10" s="93"/>
      <c r="D10" s="130" t="s">
        <v>282</v>
      </c>
      <c r="E10" s="109" t="s">
        <v>176</v>
      </c>
      <c r="F10" s="92" t="s">
        <v>224</v>
      </c>
      <c r="G10" s="111" t="s">
        <v>246</v>
      </c>
      <c r="H10" s="92"/>
      <c r="I10" s="112"/>
      <c r="J10" s="86"/>
      <c r="K10" s="113"/>
      <c r="L10" s="124"/>
      <c r="M10" s="107"/>
      <c r="N10" s="99"/>
      <c r="O10" s="106"/>
      <c r="P10" s="101" t="b">
        <f t="shared" si="7"/>
        <v>1</v>
      </c>
      <c r="Q10" s="101" t="b">
        <f t="shared" si="3"/>
        <v>1</v>
      </c>
      <c r="R10" s="114" t="e">
        <f t="shared" si="4"/>
        <v>#DIV/0!</v>
      </c>
      <c r="S10" s="115" t="e">
        <f t="shared" si="5"/>
        <v>#DIV/0!</v>
      </c>
      <c r="T10" s="115" t="b">
        <f t="shared" si="6"/>
        <v>1</v>
      </c>
    </row>
    <row r="11" spans="1:20" s="4" customFormat="1" ht="60" x14ac:dyDescent="0.25">
      <c r="A11" s="92">
        <v>9</v>
      </c>
      <c r="B11" s="108" t="s">
        <v>143</v>
      </c>
      <c r="C11" s="93" t="s">
        <v>73</v>
      </c>
      <c r="D11" s="130" t="s">
        <v>200</v>
      </c>
      <c r="E11" s="109" t="s">
        <v>201</v>
      </c>
      <c r="F11" s="110" t="s">
        <v>226</v>
      </c>
      <c r="G11" s="111" t="s">
        <v>260</v>
      </c>
      <c r="H11" s="92" t="s">
        <v>105</v>
      </c>
      <c r="I11" s="112">
        <v>0.78600000000000003</v>
      </c>
      <c r="J11" s="86" t="s">
        <v>106</v>
      </c>
      <c r="K11" s="113">
        <v>950190</v>
      </c>
      <c r="L11" s="124">
        <f t="shared" si="0"/>
        <v>475095</v>
      </c>
      <c r="M11" s="107">
        <f t="shared" si="1"/>
        <v>475095</v>
      </c>
      <c r="N11" s="99">
        <v>0.5</v>
      </c>
      <c r="O11" s="106">
        <f t="shared" si="2"/>
        <v>475095</v>
      </c>
      <c r="P11" s="101" t="b">
        <f t="shared" si="7"/>
        <v>1</v>
      </c>
      <c r="Q11" s="101" t="b">
        <f t="shared" si="3"/>
        <v>1</v>
      </c>
      <c r="R11" s="114">
        <f t="shared" si="4"/>
        <v>0.5</v>
      </c>
      <c r="S11" s="115" t="b">
        <f t="shared" si="5"/>
        <v>1</v>
      </c>
      <c r="T11" s="115" t="b">
        <f t="shared" si="6"/>
        <v>1</v>
      </c>
    </row>
    <row r="12" spans="1:20" s="4" customFormat="1" ht="45" x14ac:dyDescent="0.25">
      <c r="A12" s="92">
        <v>10</v>
      </c>
      <c r="B12" s="108" t="s">
        <v>117</v>
      </c>
      <c r="C12" s="93" t="s">
        <v>73</v>
      </c>
      <c r="D12" s="130" t="s">
        <v>150</v>
      </c>
      <c r="E12" s="109" t="s">
        <v>151</v>
      </c>
      <c r="F12" s="110" t="s">
        <v>213</v>
      </c>
      <c r="G12" s="111" t="s">
        <v>233</v>
      </c>
      <c r="H12" s="92" t="s">
        <v>105</v>
      </c>
      <c r="I12" s="112">
        <v>0.67900000000000005</v>
      </c>
      <c r="J12" s="86" t="s">
        <v>107</v>
      </c>
      <c r="K12" s="113">
        <v>3501220</v>
      </c>
      <c r="L12" s="124">
        <f t="shared" si="0"/>
        <v>1750610</v>
      </c>
      <c r="M12" s="107">
        <f t="shared" si="1"/>
        <v>1750610</v>
      </c>
      <c r="N12" s="99">
        <v>0.5</v>
      </c>
      <c r="O12" s="106">
        <f t="shared" si="2"/>
        <v>1750610</v>
      </c>
      <c r="P12" s="101" t="b">
        <f t="shared" si="7"/>
        <v>1</v>
      </c>
      <c r="Q12" s="101" t="b">
        <f t="shared" si="3"/>
        <v>1</v>
      </c>
      <c r="R12" s="114">
        <f t="shared" si="4"/>
        <v>0.5</v>
      </c>
      <c r="S12" s="115" t="b">
        <f t="shared" si="5"/>
        <v>1</v>
      </c>
      <c r="T12" s="115" t="b">
        <f t="shared" si="6"/>
        <v>1</v>
      </c>
    </row>
    <row r="13" spans="1:20" s="142" customFormat="1" ht="83.25" customHeight="1" x14ac:dyDescent="0.25">
      <c r="A13" s="92">
        <v>11</v>
      </c>
      <c r="B13" s="108" t="s">
        <v>135</v>
      </c>
      <c r="C13" s="93"/>
      <c r="D13" s="130" t="s">
        <v>283</v>
      </c>
      <c r="E13" s="109" t="s">
        <v>184</v>
      </c>
      <c r="F13" s="110" t="s">
        <v>215</v>
      </c>
      <c r="G13" s="111" t="s">
        <v>251</v>
      </c>
      <c r="H13" s="92"/>
      <c r="I13" s="112"/>
      <c r="J13" s="86"/>
      <c r="K13" s="113"/>
      <c r="L13" s="124"/>
      <c r="M13" s="107"/>
      <c r="N13" s="99"/>
      <c r="O13" s="106"/>
      <c r="P13" s="101" t="b">
        <f t="shared" si="7"/>
        <v>1</v>
      </c>
      <c r="Q13" s="101" t="b">
        <f t="shared" si="3"/>
        <v>1</v>
      </c>
      <c r="R13" s="114" t="e">
        <f t="shared" si="4"/>
        <v>#DIV/0!</v>
      </c>
      <c r="S13" s="115" t="e">
        <f t="shared" si="5"/>
        <v>#DIV/0!</v>
      </c>
      <c r="T13" s="115" t="b">
        <f t="shared" si="6"/>
        <v>1</v>
      </c>
    </row>
    <row r="14" spans="1:20" ht="45" x14ac:dyDescent="0.25">
      <c r="A14" s="92">
        <v>12</v>
      </c>
      <c r="B14" s="108" t="s">
        <v>128</v>
      </c>
      <c r="C14" s="93" t="s">
        <v>73</v>
      </c>
      <c r="D14" s="130" t="s">
        <v>172</v>
      </c>
      <c r="E14" s="109" t="s">
        <v>173</v>
      </c>
      <c r="F14" s="92" t="s">
        <v>216</v>
      </c>
      <c r="G14" s="111" t="s">
        <v>244</v>
      </c>
      <c r="H14" s="92" t="s">
        <v>105</v>
      </c>
      <c r="I14" s="112">
        <v>0.32</v>
      </c>
      <c r="J14" s="86" t="s">
        <v>268</v>
      </c>
      <c r="K14" s="113">
        <v>398790</v>
      </c>
      <c r="L14" s="124">
        <f t="shared" si="0"/>
        <v>199395</v>
      </c>
      <c r="M14" s="107">
        <f t="shared" si="1"/>
        <v>199395</v>
      </c>
      <c r="N14" s="99">
        <v>0.5</v>
      </c>
      <c r="O14" s="106">
        <f t="shared" si="2"/>
        <v>199395</v>
      </c>
      <c r="P14" s="101" t="b">
        <f t="shared" si="7"/>
        <v>1</v>
      </c>
      <c r="Q14" s="101" t="b">
        <f t="shared" si="3"/>
        <v>1</v>
      </c>
      <c r="R14" s="114">
        <f t="shared" si="4"/>
        <v>0.5</v>
      </c>
      <c r="S14" s="115" t="b">
        <f t="shared" si="5"/>
        <v>1</v>
      </c>
      <c r="T14" s="115" t="b">
        <f t="shared" si="6"/>
        <v>1</v>
      </c>
    </row>
    <row r="15" spans="1:20" ht="44.25" customHeight="1" x14ac:dyDescent="0.25">
      <c r="A15" s="92">
        <v>13</v>
      </c>
      <c r="B15" s="108" t="s">
        <v>272</v>
      </c>
      <c r="C15" s="93" t="s">
        <v>73</v>
      </c>
      <c r="D15" s="130" t="s">
        <v>190</v>
      </c>
      <c r="E15" s="109" t="s">
        <v>191</v>
      </c>
      <c r="F15" s="92" t="s">
        <v>216</v>
      </c>
      <c r="G15" s="111" t="s">
        <v>255</v>
      </c>
      <c r="H15" s="92" t="s">
        <v>105</v>
      </c>
      <c r="I15" s="112">
        <v>0.82499999999999996</v>
      </c>
      <c r="J15" s="86" t="s">
        <v>116</v>
      </c>
      <c r="K15" s="113">
        <v>550000</v>
      </c>
      <c r="L15" s="124">
        <v>252779.99</v>
      </c>
      <c r="M15" s="107">
        <f t="shared" si="1"/>
        <v>297220.01</v>
      </c>
      <c r="N15" s="99">
        <v>0.5</v>
      </c>
      <c r="O15" s="106">
        <f>L15</f>
        <v>252779.99</v>
      </c>
      <c r="P15" s="101" t="b">
        <f t="shared" si="7"/>
        <v>1</v>
      </c>
      <c r="Q15" s="101" t="b">
        <f t="shared" si="3"/>
        <v>1</v>
      </c>
      <c r="R15" s="114">
        <f t="shared" si="4"/>
        <v>0.45960000000000001</v>
      </c>
      <c r="S15" s="115" t="b">
        <f t="shared" si="5"/>
        <v>0</v>
      </c>
      <c r="T15" s="115" t="b">
        <f t="shared" si="6"/>
        <v>1</v>
      </c>
    </row>
    <row r="16" spans="1:20" s="123" customFormat="1" ht="20.100000000000001" customHeight="1" x14ac:dyDescent="0.25">
      <c r="A16" s="177" t="s">
        <v>34</v>
      </c>
      <c r="B16" s="177"/>
      <c r="C16" s="177"/>
      <c r="D16" s="177"/>
      <c r="E16" s="177"/>
      <c r="F16" s="177"/>
      <c r="G16" s="177"/>
      <c r="H16" s="177"/>
      <c r="I16" s="150">
        <f>SUM(I3:I15)</f>
        <v>9.3249999999999993</v>
      </c>
      <c r="J16" s="151" t="s">
        <v>12</v>
      </c>
      <c r="K16" s="89">
        <f>SUM(K3:K15)</f>
        <v>27354810</v>
      </c>
      <c r="L16" s="89">
        <f>SUM(L3:L15)</f>
        <v>13655184.99</v>
      </c>
      <c r="M16" s="89">
        <f>SUM(M3:M15)</f>
        <v>13699625.01</v>
      </c>
      <c r="N16" s="152" t="s">
        <v>12</v>
      </c>
      <c r="O16" s="89">
        <f>SUM(O3:O15)</f>
        <v>13655184.99</v>
      </c>
      <c r="P16" s="153" t="b">
        <f>L16=SUM(O16:O16)</f>
        <v>1</v>
      </c>
      <c r="Q16" s="156">
        <f t="shared" ref="Q16" si="8">ROUND(L16/K16,4)</f>
        <v>0.49919999999999998</v>
      </c>
      <c r="R16" s="157" t="s">
        <v>12</v>
      </c>
      <c r="S16" s="157" t="b">
        <f t="shared" ref="S16" si="9">K16=L16+M16</f>
        <v>1</v>
      </c>
      <c r="T16" s="155"/>
    </row>
    <row r="17" spans="1:19" x14ac:dyDescent="0.25">
      <c r="A17" s="31"/>
      <c r="B17" s="31"/>
      <c r="C17" s="31"/>
      <c r="D17" s="31"/>
      <c r="E17" s="31"/>
      <c r="F17" s="31"/>
      <c r="G17" s="31"/>
      <c r="H17" s="31"/>
    </row>
    <row r="18" spans="1:19" x14ac:dyDescent="0.25">
      <c r="A18" s="30" t="s">
        <v>35</v>
      </c>
      <c r="B18" s="30"/>
      <c r="C18" s="30"/>
      <c r="D18" s="30"/>
      <c r="E18" s="30"/>
      <c r="F18" s="30"/>
      <c r="G18" s="30"/>
      <c r="H18" s="30"/>
      <c r="I18" s="13"/>
      <c r="J18" s="13"/>
      <c r="K18" s="5"/>
      <c r="L18" s="13"/>
      <c r="M18" s="13"/>
      <c r="O18" s="13"/>
      <c r="P18" s="1"/>
      <c r="S18" s="37"/>
    </row>
    <row r="19" spans="1:19" s="24" customFormat="1" ht="28.5" customHeight="1" x14ac:dyDescent="0.25">
      <c r="A19" s="174" t="s">
        <v>33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33"/>
      <c r="Q19" s="133"/>
      <c r="R19" s="133"/>
      <c r="S19" s="134"/>
    </row>
    <row r="20" spans="1:19" x14ac:dyDescent="0.25">
      <c r="B20" s="32"/>
      <c r="C20" s="32"/>
      <c r="D20" s="32"/>
      <c r="E20" s="32"/>
      <c r="F20" s="32"/>
      <c r="G20" s="32"/>
      <c r="H20" s="32"/>
      <c r="K20" s="27"/>
    </row>
    <row r="28" spans="1:19" x14ac:dyDescent="0.25">
      <c r="M28" s="127"/>
      <c r="N28" s="37"/>
    </row>
    <row r="29" spans="1:19" x14ac:dyDescent="0.25">
      <c r="M29" s="127"/>
      <c r="N29" s="37"/>
    </row>
    <row r="30" spans="1:19" x14ac:dyDescent="0.25">
      <c r="M30" s="127"/>
      <c r="N30" s="37"/>
    </row>
    <row r="31" spans="1:19" x14ac:dyDescent="0.25">
      <c r="M31" s="127"/>
      <c r="N31" s="37"/>
    </row>
    <row r="32" spans="1:19" x14ac:dyDescent="0.25">
      <c r="M32" s="127"/>
      <c r="N32" s="37"/>
    </row>
    <row r="34" spans="13:13" x14ac:dyDescent="0.25">
      <c r="M34" s="127"/>
    </row>
  </sheetData>
  <mergeCells count="16">
    <mergeCell ref="F1:F2"/>
    <mergeCell ref="M1:M2"/>
    <mergeCell ref="N1:N2"/>
    <mergeCell ref="A16:H16"/>
    <mergeCell ref="A19:O19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</mergeCells>
  <conditionalFormatting sqref="P3:P16 P16:S16 P3:T15">
    <cfRule type="cellIs" dxfId="3" priority="9" operator="equal">
      <formula>FALSE</formula>
    </cfRule>
  </conditionalFormatting>
  <conditionalFormatting sqref="P3:P16 P16:R16 P3:S15">
    <cfRule type="containsText" dxfId="2" priority="7" operator="containsText" text="fałsz">
      <formula>NOT(ISERROR(SEARCH("fałsz",P3)))</formula>
    </cfRule>
  </conditionalFormatting>
  <conditionalFormatting sqref="S18">
    <cfRule type="cellIs" dxfId="1" priority="6" operator="equal">
      <formula>FALSE</formula>
    </cfRule>
  </conditionalFormatting>
  <conditionalFormatting sqref="S18">
    <cfRule type="cellIs" dxfId="0" priority="5" operator="equal">
      <formula>FALSE</formula>
    </cfRule>
  </conditionalFormatting>
  <dataValidations count="2">
    <dataValidation type="list" allowBlank="1" showInputMessage="1" showErrorMessage="1" sqref="H3:H15" xr:uid="{00000000-0002-0000-0400-000000000000}">
      <formula1>"R"</formula1>
    </dataValidation>
    <dataValidation type="list" allowBlank="1" showInputMessage="1" showErrorMessage="1" sqref="C3:C15" xr:uid="{00000000-0002-0000-0400-000001000000}">
      <formula1>"N"</formula1>
    </dataValidation>
  </dataValidations>
  <pageMargins left="0.23622047244094491" right="0.23622047244094491" top="0.74803149606299213" bottom="0.74803149606299213" header="0.31496062992125984" footer="0.31496062992125984"/>
  <pageSetup paperSize="8" scale="74" fitToHeight="0" orientation="landscape" r:id="rId1"/>
  <headerFooter>
    <oddHeader>&amp;LWojewództwo śląskie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Paliświt Justyna</cp:lastModifiedBy>
  <cp:lastPrinted>2024-07-09T06:31:19Z</cp:lastPrinted>
  <dcterms:created xsi:type="dcterms:W3CDTF">2019-02-25T10:53:14Z</dcterms:created>
  <dcterms:modified xsi:type="dcterms:W3CDTF">2024-10-07T07:08:42Z</dcterms:modified>
</cp:coreProperties>
</file>